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66" i="1" l="1"/>
  <c r="K167" i="1"/>
  <c r="K203" i="1"/>
  <c r="K193" i="1"/>
  <c r="K183" i="1"/>
  <c r="K173" i="1"/>
  <c r="K163" i="1"/>
  <c r="K153" i="1"/>
  <c r="K143" i="1"/>
  <c r="K133" i="1"/>
  <c r="K123" i="1"/>
  <c r="K113" i="1"/>
  <c r="K103" i="1"/>
  <c r="K93" i="1"/>
  <c r="K83" i="1"/>
  <c r="K73" i="1"/>
  <c r="K63" i="1"/>
  <c r="K53" i="1"/>
  <c r="K43" i="1"/>
  <c r="K33" i="1"/>
  <c r="K23" i="1"/>
  <c r="K13" i="1"/>
  <c r="K98" i="1"/>
  <c r="J192" i="1"/>
  <c r="J188" i="1"/>
  <c r="J182" i="1"/>
  <c r="J178" i="1"/>
  <c r="J172" i="1"/>
  <c r="J142" i="1"/>
  <c r="J138" i="1"/>
  <c r="J132" i="1"/>
  <c r="J122" i="1"/>
  <c r="J112" i="1"/>
  <c r="J108" i="1"/>
  <c r="J102" i="1"/>
  <c r="J98" i="1"/>
  <c r="J92" i="1"/>
  <c r="J88" i="1"/>
  <c r="J82" i="1"/>
  <c r="J78" i="1"/>
  <c r="J72" i="1"/>
  <c r="J68" i="1"/>
  <c r="J62" i="1"/>
  <c r="J58" i="1"/>
  <c r="J52" i="1"/>
  <c r="J48" i="1"/>
  <c r="J42" i="1"/>
  <c r="J38" i="1"/>
  <c r="J32" i="1"/>
  <c r="J28" i="1"/>
  <c r="J22" i="1"/>
  <c r="J18" i="1"/>
  <c r="J118" i="1"/>
  <c r="J12" i="1"/>
  <c r="J8" i="1"/>
  <c r="J128" i="1"/>
  <c r="J202" i="1"/>
  <c r="J198" i="1"/>
  <c r="J168" i="1"/>
  <c r="J162" i="1"/>
  <c r="J158" i="1"/>
  <c r="J152" i="1"/>
  <c r="J148" i="1"/>
  <c r="K156" i="1"/>
  <c r="K157" i="1"/>
  <c r="A170" i="1"/>
  <c r="G170" i="1"/>
  <c r="G166" i="1"/>
  <c r="G173" i="1"/>
  <c r="E170" i="1"/>
  <c r="E166" i="1"/>
  <c r="E173" i="1"/>
  <c r="C170" i="1"/>
  <c r="C166" i="1"/>
  <c r="C173" i="1"/>
  <c r="A173" i="1"/>
  <c r="E172" i="1"/>
  <c r="I172" i="1"/>
  <c r="F170" i="1"/>
  <c r="G171" i="1"/>
  <c r="D170" i="1"/>
  <c r="E171" i="1"/>
  <c r="B170" i="1"/>
  <c r="C171" i="1"/>
  <c r="A171" i="1"/>
  <c r="L170" i="1"/>
  <c r="M170" i="1"/>
  <c r="N170" i="1"/>
  <c r="K170" i="1"/>
  <c r="I170" i="1"/>
  <c r="K168" i="1"/>
  <c r="K169" i="1"/>
  <c r="L166" i="1"/>
  <c r="M166" i="1"/>
  <c r="N166" i="1"/>
  <c r="N167" i="1"/>
  <c r="N168" i="1"/>
  <c r="M167" i="1"/>
  <c r="M168" i="1"/>
  <c r="L167" i="1"/>
  <c r="L168" i="1"/>
  <c r="E168" i="1"/>
  <c r="I168" i="1"/>
  <c r="F166" i="1"/>
  <c r="G167" i="1"/>
  <c r="D166" i="1"/>
  <c r="E167" i="1"/>
  <c r="B166" i="1"/>
  <c r="C167" i="1"/>
  <c r="A167" i="1"/>
  <c r="A164" i="1"/>
  <c r="K187" i="1"/>
  <c r="K177" i="1"/>
  <c r="K127" i="1"/>
  <c r="K117" i="1"/>
  <c r="A110" i="1"/>
  <c r="C110" i="1"/>
  <c r="K106" i="1"/>
  <c r="K107" i="1"/>
  <c r="K97" i="1"/>
  <c r="A114" i="1"/>
  <c r="G110" i="1"/>
  <c r="G106" i="1"/>
  <c r="G113" i="1"/>
  <c r="E110" i="1"/>
  <c r="E106" i="1"/>
  <c r="E113" i="1"/>
  <c r="C106" i="1"/>
  <c r="C113" i="1"/>
  <c r="A113" i="1"/>
  <c r="E112" i="1"/>
  <c r="I112" i="1"/>
  <c r="F110" i="1"/>
  <c r="G111" i="1"/>
  <c r="D110" i="1"/>
  <c r="E111" i="1"/>
  <c r="B110" i="1"/>
  <c r="C111" i="1"/>
  <c r="A111" i="1"/>
  <c r="L110" i="1"/>
  <c r="M110" i="1"/>
  <c r="N110" i="1"/>
  <c r="K110" i="1"/>
  <c r="E108" i="1"/>
  <c r="I108" i="1"/>
  <c r="F106" i="1"/>
  <c r="G107" i="1"/>
  <c r="D106" i="1"/>
  <c r="E107" i="1"/>
  <c r="B106" i="1"/>
  <c r="C107" i="1"/>
  <c r="L106" i="1"/>
  <c r="M106" i="1"/>
  <c r="N106" i="1"/>
  <c r="A104" i="1"/>
  <c r="A147" i="1"/>
  <c r="A157" i="1"/>
  <c r="A177" i="1"/>
  <c r="A197" i="1"/>
  <c r="A187" i="1"/>
  <c r="K188" i="1"/>
  <c r="A160" i="1"/>
  <c r="C160" i="1"/>
  <c r="K158" i="1"/>
  <c r="K159" i="1"/>
  <c r="A124" i="1"/>
  <c r="A134" i="1"/>
  <c r="A144" i="1"/>
  <c r="A154" i="1"/>
  <c r="A174" i="1"/>
  <c r="A184" i="1"/>
  <c r="A194" i="1"/>
  <c r="G160" i="1"/>
  <c r="G156" i="1"/>
  <c r="G163" i="1"/>
  <c r="E160" i="1"/>
  <c r="E156" i="1"/>
  <c r="E163" i="1"/>
  <c r="C156" i="1"/>
  <c r="C163" i="1"/>
  <c r="A163" i="1"/>
  <c r="E162" i="1"/>
  <c r="I162" i="1"/>
  <c r="F160" i="1"/>
  <c r="G161" i="1"/>
  <c r="D160" i="1"/>
  <c r="E161" i="1"/>
  <c r="B160" i="1"/>
  <c r="C161" i="1"/>
  <c r="A161" i="1"/>
  <c r="L160" i="1"/>
  <c r="M160" i="1"/>
  <c r="N160" i="1"/>
  <c r="B3" i="1"/>
  <c r="K160" i="1"/>
  <c r="I160" i="1"/>
  <c r="L156" i="1"/>
  <c r="M156" i="1"/>
  <c r="N156" i="1"/>
  <c r="L146" i="1"/>
  <c r="M146" i="1"/>
  <c r="N146" i="1"/>
  <c r="N196" i="1"/>
  <c r="N157" i="1"/>
  <c r="N158" i="1"/>
  <c r="M196" i="1"/>
  <c r="M157" i="1"/>
  <c r="M158" i="1"/>
  <c r="L196" i="1"/>
  <c r="L157" i="1"/>
  <c r="L158" i="1"/>
  <c r="E158" i="1"/>
  <c r="I158" i="1"/>
  <c r="F156" i="1"/>
  <c r="G157" i="1"/>
  <c r="D156" i="1"/>
  <c r="E157" i="1"/>
  <c r="B156" i="1"/>
  <c r="C157" i="1"/>
  <c r="A14" i="1"/>
  <c r="A24" i="1"/>
  <c r="A34" i="1"/>
  <c r="A44" i="1"/>
  <c r="A54" i="1"/>
  <c r="A64" i="1"/>
  <c r="A74" i="1"/>
  <c r="A84" i="1"/>
  <c r="A94" i="1"/>
  <c r="A180" i="1"/>
  <c r="E180" i="1"/>
  <c r="I180" i="1"/>
  <c r="A190" i="1"/>
  <c r="E190" i="1"/>
  <c r="I190" i="1"/>
  <c r="E192" i="1"/>
  <c r="I192" i="1"/>
  <c r="E186" i="1"/>
  <c r="E188" i="1"/>
  <c r="I188" i="1"/>
  <c r="K196" i="1"/>
  <c r="C190" i="1"/>
  <c r="K186" i="1"/>
  <c r="C180" i="1"/>
  <c r="K176" i="1"/>
  <c r="L186" i="1"/>
  <c r="M186" i="1"/>
  <c r="N186" i="1"/>
  <c r="N187" i="1"/>
  <c r="M187" i="1"/>
  <c r="L187" i="1"/>
  <c r="L176" i="1"/>
  <c r="M176" i="1"/>
  <c r="N176" i="1"/>
  <c r="N177" i="1"/>
  <c r="M177" i="1"/>
  <c r="L177" i="1"/>
  <c r="G190" i="1"/>
  <c r="G186" i="1"/>
  <c r="G193" i="1"/>
  <c r="E193" i="1"/>
  <c r="C186" i="1"/>
  <c r="C193" i="1"/>
  <c r="A193" i="1"/>
  <c r="F190" i="1"/>
  <c r="G191" i="1"/>
  <c r="D190" i="1"/>
  <c r="E191" i="1"/>
  <c r="B190" i="1"/>
  <c r="C191" i="1"/>
  <c r="A191" i="1"/>
  <c r="L190" i="1"/>
  <c r="M190" i="1"/>
  <c r="N190" i="1"/>
  <c r="K190" i="1"/>
  <c r="N188" i="1"/>
  <c r="M188" i="1"/>
  <c r="L188" i="1"/>
  <c r="F186" i="1"/>
  <c r="G187" i="1"/>
  <c r="D186" i="1"/>
  <c r="E187" i="1"/>
  <c r="B186" i="1"/>
  <c r="C187" i="1"/>
  <c r="A130" i="1"/>
  <c r="C130" i="1"/>
  <c r="K126" i="1"/>
  <c r="L178" i="1"/>
  <c r="M178" i="1"/>
  <c r="N178" i="1"/>
  <c r="A200" i="1"/>
  <c r="G200" i="1"/>
  <c r="G196" i="1"/>
  <c r="G203" i="1"/>
  <c r="E200" i="1"/>
  <c r="E196" i="1"/>
  <c r="E203" i="1"/>
  <c r="C200" i="1"/>
  <c r="C196" i="1"/>
  <c r="C203" i="1"/>
  <c r="A203" i="1"/>
  <c r="E202" i="1"/>
  <c r="I202" i="1"/>
  <c r="F200" i="1"/>
  <c r="G201" i="1"/>
  <c r="D200" i="1"/>
  <c r="E201" i="1"/>
  <c r="B200" i="1"/>
  <c r="C201" i="1"/>
  <c r="A201" i="1"/>
  <c r="L200" i="1"/>
  <c r="M200" i="1"/>
  <c r="N200" i="1"/>
  <c r="K200" i="1"/>
  <c r="I200" i="1"/>
  <c r="E198" i="1"/>
  <c r="I198" i="1"/>
  <c r="F196" i="1"/>
  <c r="G197" i="1"/>
  <c r="D196" i="1"/>
  <c r="E197" i="1"/>
  <c r="B196" i="1"/>
  <c r="C197" i="1"/>
  <c r="G180" i="1"/>
  <c r="G176" i="1"/>
  <c r="G183" i="1"/>
  <c r="E176" i="1"/>
  <c r="E183" i="1"/>
  <c r="C176" i="1"/>
  <c r="C183" i="1"/>
  <c r="A183" i="1"/>
  <c r="E182" i="1"/>
  <c r="I182" i="1"/>
  <c r="F180" i="1"/>
  <c r="G181" i="1"/>
  <c r="D180" i="1"/>
  <c r="E181" i="1"/>
  <c r="B180" i="1"/>
  <c r="C181" i="1"/>
  <c r="A181" i="1"/>
  <c r="L180" i="1"/>
  <c r="M180" i="1"/>
  <c r="N180" i="1"/>
  <c r="K180" i="1"/>
  <c r="E178" i="1"/>
  <c r="I178" i="1"/>
  <c r="F176" i="1"/>
  <c r="G177" i="1"/>
  <c r="D176" i="1"/>
  <c r="E177" i="1"/>
  <c r="B176" i="1"/>
  <c r="C177" i="1"/>
  <c r="A120" i="1"/>
  <c r="C120" i="1"/>
  <c r="K116" i="1"/>
  <c r="G120" i="1"/>
  <c r="G116" i="1"/>
  <c r="G123" i="1"/>
  <c r="E120" i="1"/>
  <c r="E116" i="1"/>
  <c r="E123" i="1"/>
  <c r="C116" i="1"/>
  <c r="C123" i="1"/>
  <c r="A123" i="1"/>
  <c r="E122" i="1"/>
  <c r="I122" i="1"/>
  <c r="F120" i="1"/>
  <c r="G121" i="1"/>
  <c r="D120" i="1"/>
  <c r="E121" i="1"/>
  <c r="B120" i="1"/>
  <c r="C121" i="1"/>
  <c r="A121" i="1"/>
  <c r="L120" i="1"/>
  <c r="M120" i="1"/>
  <c r="N120" i="1"/>
  <c r="K120" i="1"/>
  <c r="E118" i="1"/>
  <c r="I118" i="1"/>
  <c r="F116" i="1"/>
  <c r="G117" i="1"/>
  <c r="D116" i="1"/>
  <c r="E117" i="1"/>
  <c r="B116" i="1"/>
  <c r="C117" i="1"/>
  <c r="L116" i="1"/>
  <c r="M116" i="1"/>
  <c r="N116" i="1"/>
  <c r="E130" i="1"/>
  <c r="I130" i="1"/>
  <c r="A140" i="1"/>
  <c r="E140" i="1"/>
  <c r="I140" i="1"/>
  <c r="A150" i="1"/>
  <c r="E150" i="1"/>
  <c r="I150" i="1"/>
  <c r="C150" i="1"/>
  <c r="K146" i="1"/>
  <c r="K150" i="1"/>
  <c r="C140" i="1"/>
  <c r="K136" i="1"/>
  <c r="K140" i="1"/>
  <c r="K130" i="1"/>
  <c r="A100" i="1"/>
  <c r="C100" i="1"/>
  <c r="K96" i="1"/>
  <c r="K100" i="1"/>
  <c r="A90" i="1"/>
  <c r="C90" i="1"/>
  <c r="K86" i="1"/>
  <c r="K90" i="1"/>
  <c r="A80" i="1"/>
  <c r="C80" i="1"/>
  <c r="K76" i="1"/>
  <c r="K80" i="1"/>
  <c r="A70" i="1"/>
  <c r="C70" i="1"/>
  <c r="K66" i="1"/>
  <c r="K70" i="1"/>
  <c r="A60" i="1"/>
  <c r="C60" i="1"/>
  <c r="K56" i="1"/>
  <c r="K60" i="1"/>
  <c r="A50" i="1"/>
  <c r="C50" i="1"/>
  <c r="K50" i="1"/>
  <c r="A40" i="1"/>
  <c r="C40" i="1"/>
  <c r="K36" i="1"/>
  <c r="K40" i="1"/>
  <c r="A30" i="1"/>
  <c r="C30" i="1"/>
  <c r="K30" i="1"/>
  <c r="A20" i="1"/>
  <c r="C20" i="1"/>
  <c r="K20" i="1"/>
  <c r="G60" i="1"/>
  <c r="G56" i="1"/>
  <c r="G63" i="1"/>
  <c r="E60" i="1"/>
  <c r="E56" i="1"/>
  <c r="E63" i="1"/>
  <c r="C56" i="1"/>
  <c r="C63" i="1"/>
  <c r="A63" i="1"/>
  <c r="E62" i="1"/>
  <c r="I62" i="1"/>
  <c r="F60" i="1"/>
  <c r="G61" i="1"/>
  <c r="D60" i="1"/>
  <c r="E61" i="1"/>
  <c r="B60" i="1"/>
  <c r="C61" i="1"/>
  <c r="A61" i="1"/>
  <c r="L60" i="1"/>
  <c r="M60" i="1"/>
  <c r="N60" i="1"/>
  <c r="E58" i="1"/>
  <c r="I58" i="1"/>
  <c r="F56" i="1"/>
  <c r="G57" i="1"/>
  <c r="D56" i="1"/>
  <c r="E57" i="1"/>
  <c r="B56" i="1"/>
  <c r="C57" i="1"/>
  <c r="L56" i="1"/>
  <c r="M56" i="1"/>
  <c r="N56" i="1"/>
  <c r="E126" i="1"/>
  <c r="J127" i="1"/>
  <c r="G130" i="1"/>
  <c r="G126" i="1"/>
  <c r="G133" i="1"/>
  <c r="E133" i="1"/>
  <c r="C126" i="1"/>
  <c r="C133" i="1"/>
  <c r="A133" i="1"/>
  <c r="E132" i="1"/>
  <c r="I132" i="1"/>
  <c r="F130" i="1"/>
  <c r="G131" i="1"/>
  <c r="D130" i="1"/>
  <c r="E131" i="1"/>
  <c r="B130" i="1"/>
  <c r="C131" i="1"/>
  <c r="A131" i="1"/>
  <c r="L130" i="1"/>
  <c r="M130" i="1"/>
  <c r="N130" i="1"/>
  <c r="E128" i="1"/>
  <c r="I128" i="1"/>
  <c r="F126" i="1"/>
  <c r="G127" i="1"/>
  <c r="D126" i="1"/>
  <c r="E127" i="1"/>
  <c r="B126" i="1"/>
  <c r="C127" i="1"/>
  <c r="L126" i="1"/>
  <c r="M126" i="1"/>
  <c r="N126" i="1"/>
  <c r="G40" i="1"/>
  <c r="G36" i="1"/>
  <c r="G43" i="1"/>
  <c r="E40" i="1"/>
  <c r="E36" i="1"/>
  <c r="E43" i="1"/>
  <c r="C36" i="1"/>
  <c r="C43" i="1"/>
  <c r="A43" i="1"/>
  <c r="E42" i="1"/>
  <c r="I42" i="1"/>
  <c r="F40" i="1"/>
  <c r="G41" i="1"/>
  <c r="D40" i="1"/>
  <c r="E41" i="1"/>
  <c r="B40" i="1"/>
  <c r="C41" i="1"/>
  <c r="A41" i="1"/>
  <c r="L40" i="1"/>
  <c r="M40" i="1"/>
  <c r="N40" i="1"/>
  <c r="E38" i="1"/>
  <c r="I38" i="1"/>
  <c r="F36" i="1"/>
  <c r="G37" i="1"/>
  <c r="D36" i="1"/>
  <c r="E37" i="1"/>
  <c r="B36" i="1"/>
  <c r="C37" i="1"/>
  <c r="L36" i="1"/>
  <c r="M36" i="1"/>
  <c r="N36" i="1"/>
  <c r="E100" i="1"/>
  <c r="E90" i="1"/>
  <c r="E80" i="1"/>
  <c r="E70" i="1"/>
  <c r="E50" i="1"/>
  <c r="E30" i="1"/>
  <c r="E20" i="1"/>
  <c r="A10" i="1"/>
  <c r="E10" i="1"/>
  <c r="G20" i="1"/>
  <c r="G16" i="1"/>
  <c r="G23" i="1"/>
  <c r="E16" i="1"/>
  <c r="E23" i="1"/>
  <c r="C16" i="1"/>
  <c r="C23" i="1"/>
  <c r="A23" i="1"/>
  <c r="E22" i="1"/>
  <c r="I22" i="1"/>
  <c r="F20" i="1"/>
  <c r="G21" i="1"/>
  <c r="D20" i="1"/>
  <c r="E21" i="1"/>
  <c r="B20" i="1"/>
  <c r="C21" i="1"/>
  <c r="A21" i="1"/>
  <c r="L20" i="1"/>
  <c r="M20" i="1"/>
  <c r="N20" i="1"/>
  <c r="E18" i="1"/>
  <c r="I18" i="1"/>
  <c r="F16" i="1"/>
  <c r="G17" i="1"/>
  <c r="D16" i="1"/>
  <c r="E17" i="1"/>
  <c r="B16" i="1"/>
  <c r="C17" i="1"/>
  <c r="L16" i="1"/>
  <c r="M16" i="1"/>
  <c r="N16" i="1"/>
  <c r="G150" i="1"/>
  <c r="G146" i="1"/>
  <c r="G153" i="1"/>
  <c r="E146" i="1"/>
  <c r="E153" i="1"/>
  <c r="C146" i="1"/>
  <c r="C153" i="1"/>
  <c r="A153" i="1"/>
  <c r="E152" i="1"/>
  <c r="I152" i="1"/>
  <c r="F150" i="1"/>
  <c r="G151" i="1"/>
  <c r="D150" i="1"/>
  <c r="E151" i="1"/>
  <c r="B150" i="1"/>
  <c r="C151" i="1"/>
  <c r="A151" i="1"/>
  <c r="L150" i="1"/>
  <c r="M150" i="1"/>
  <c r="N150" i="1"/>
  <c r="E148" i="1"/>
  <c r="I148" i="1"/>
  <c r="F146" i="1"/>
  <c r="G147" i="1"/>
  <c r="D146" i="1"/>
  <c r="E147" i="1"/>
  <c r="B146" i="1"/>
  <c r="C147" i="1"/>
  <c r="G140" i="1"/>
  <c r="G136" i="1"/>
  <c r="G143" i="1"/>
  <c r="E136" i="1"/>
  <c r="E143" i="1"/>
  <c r="C136" i="1"/>
  <c r="C143" i="1"/>
  <c r="A143" i="1"/>
  <c r="E142" i="1"/>
  <c r="I142" i="1"/>
  <c r="F140" i="1"/>
  <c r="G141" i="1"/>
  <c r="D140" i="1"/>
  <c r="E141" i="1"/>
  <c r="B140" i="1"/>
  <c r="C141" i="1"/>
  <c r="A141" i="1"/>
  <c r="L140" i="1"/>
  <c r="M140" i="1"/>
  <c r="N140" i="1"/>
  <c r="E138" i="1"/>
  <c r="I138" i="1"/>
  <c r="F136" i="1"/>
  <c r="G137" i="1"/>
  <c r="D136" i="1"/>
  <c r="E137" i="1"/>
  <c r="B136" i="1"/>
  <c r="C137" i="1"/>
  <c r="L136" i="1"/>
  <c r="M136" i="1"/>
  <c r="N136" i="1"/>
  <c r="C10" i="1"/>
  <c r="K10" i="1"/>
  <c r="G100" i="1"/>
  <c r="G96" i="1"/>
  <c r="G103" i="1"/>
  <c r="E96" i="1"/>
  <c r="E103" i="1"/>
  <c r="C96" i="1"/>
  <c r="C103" i="1"/>
  <c r="A103" i="1"/>
  <c r="E102" i="1"/>
  <c r="I102" i="1"/>
  <c r="F100" i="1"/>
  <c r="G101" i="1"/>
  <c r="D100" i="1"/>
  <c r="E101" i="1"/>
  <c r="B100" i="1"/>
  <c r="C101" i="1"/>
  <c r="A101" i="1"/>
  <c r="L100" i="1"/>
  <c r="M100" i="1"/>
  <c r="N100" i="1"/>
  <c r="E98" i="1"/>
  <c r="I98" i="1"/>
  <c r="F96" i="1"/>
  <c r="G97" i="1"/>
  <c r="D96" i="1"/>
  <c r="E97" i="1"/>
  <c r="B96" i="1"/>
  <c r="C97" i="1"/>
  <c r="L96" i="1"/>
  <c r="M96" i="1"/>
  <c r="N96" i="1"/>
  <c r="G90" i="1"/>
  <c r="G86" i="1"/>
  <c r="G93" i="1"/>
  <c r="E86" i="1"/>
  <c r="E93" i="1"/>
  <c r="C86" i="1"/>
  <c r="C93" i="1"/>
  <c r="A93" i="1"/>
  <c r="E92" i="1"/>
  <c r="I92" i="1"/>
  <c r="F90" i="1"/>
  <c r="G91" i="1"/>
  <c r="D90" i="1"/>
  <c r="E91" i="1"/>
  <c r="B90" i="1"/>
  <c r="C91" i="1"/>
  <c r="A91" i="1"/>
  <c r="L90" i="1"/>
  <c r="M90" i="1"/>
  <c r="N90" i="1"/>
  <c r="E88" i="1"/>
  <c r="I88" i="1"/>
  <c r="F86" i="1"/>
  <c r="G87" i="1"/>
  <c r="D86" i="1"/>
  <c r="E87" i="1"/>
  <c r="B86" i="1"/>
  <c r="C87" i="1"/>
  <c r="L86" i="1"/>
  <c r="M86" i="1"/>
  <c r="N86" i="1"/>
  <c r="E82" i="1"/>
  <c r="I82" i="1"/>
  <c r="E76" i="1"/>
  <c r="E78" i="1"/>
  <c r="I78" i="1"/>
  <c r="E72" i="1"/>
  <c r="I72" i="1"/>
  <c r="E66" i="1"/>
  <c r="E68" i="1"/>
  <c r="I68" i="1"/>
  <c r="E52" i="1"/>
  <c r="I52" i="1"/>
  <c r="E46" i="1"/>
  <c r="E48" i="1"/>
  <c r="I48" i="1"/>
  <c r="E32" i="1"/>
  <c r="I32" i="1"/>
  <c r="E26" i="1"/>
  <c r="E28" i="1"/>
  <c r="I28" i="1"/>
  <c r="E12" i="1"/>
  <c r="I12" i="1"/>
  <c r="E6" i="1"/>
  <c r="E8" i="1"/>
  <c r="I8" i="1"/>
  <c r="G80" i="1"/>
  <c r="G76" i="1"/>
  <c r="G83" i="1"/>
  <c r="E83" i="1"/>
  <c r="C76" i="1"/>
  <c r="C83" i="1"/>
  <c r="A83" i="1"/>
  <c r="F80" i="1"/>
  <c r="G81" i="1"/>
  <c r="D80" i="1"/>
  <c r="E81" i="1"/>
  <c r="B80" i="1"/>
  <c r="C81" i="1"/>
  <c r="A81" i="1"/>
  <c r="L80" i="1"/>
  <c r="M80" i="1"/>
  <c r="N80" i="1"/>
  <c r="F76" i="1"/>
  <c r="G77" i="1"/>
  <c r="D76" i="1"/>
  <c r="E77" i="1"/>
  <c r="B76" i="1"/>
  <c r="C77" i="1"/>
  <c r="L76" i="1"/>
  <c r="M76" i="1"/>
  <c r="N76" i="1"/>
  <c r="G70" i="1"/>
  <c r="G66" i="1"/>
  <c r="G73" i="1"/>
  <c r="E73" i="1"/>
  <c r="C66" i="1"/>
  <c r="C73" i="1"/>
  <c r="A73" i="1"/>
  <c r="F70" i="1"/>
  <c r="G71" i="1"/>
  <c r="D70" i="1"/>
  <c r="E71" i="1"/>
  <c r="B70" i="1"/>
  <c r="C71" i="1"/>
  <c r="A71" i="1"/>
  <c r="L70" i="1"/>
  <c r="M70" i="1"/>
  <c r="N70" i="1"/>
  <c r="F66" i="1"/>
  <c r="G67" i="1"/>
  <c r="D66" i="1"/>
  <c r="E67" i="1"/>
  <c r="B66" i="1"/>
  <c r="C67" i="1"/>
  <c r="L66" i="1"/>
  <c r="M66" i="1"/>
  <c r="N66" i="1"/>
  <c r="G50" i="1"/>
  <c r="G46" i="1"/>
  <c r="G53" i="1"/>
  <c r="E53" i="1"/>
  <c r="C46" i="1"/>
  <c r="C53" i="1"/>
  <c r="A53" i="1"/>
  <c r="F50" i="1"/>
  <c r="G51" i="1"/>
  <c r="D50" i="1"/>
  <c r="E51" i="1"/>
  <c r="B50" i="1"/>
  <c r="C51" i="1"/>
  <c r="A51" i="1"/>
  <c r="L50" i="1"/>
  <c r="M50" i="1"/>
  <c r="N50" i="1"/>
  <c r="F46" i="1"/>
  <c r="G47" i="1"/>
  <c r="D46" i="1"/>
  <c r="E47" i="1"/>
  <c r="B46" i="1"/>
  <c r="C47" i="1"/>
  <c r="L46" i="1"/>
  <c r="M46" i="1"/>
  <c r="N46" i="1"/>
  <c r="L30" i="1"/>
  <c r="M30" i="1"/>
  <c r="N30" i="1"/>
  <c r="L26" i="1"/>
  <c r="M26" i="1"/>
  <c r="N26" i="1"/>
  <c r="L10" i="1"/>
  <c r="M10" i="1"/>
  <c r="N10" i="1"/>
  <c r="L6" i="1"/>
  <c r="M6" i="1"/>
  <c r="N6" i="1"/>
  <c r="G30" i="1"/>
  <c r="G26" i="1"/>
  <c r="G33" i="1"/>
  <c r="E33" i="1"/>
  <c r="C26" i="1"/>
  <c r="C33" i="1"/>
  <c r="A33" i="1"/>
  <c r="F30" i="1"/>
  <c r="G31" i="1"/>
  <c r="D30" i="1"/>
  <c r="E31" i="1"/>
  <c r="B30" i="1"/>
  <c r="C31" i="1"/>
  <c r="A31" i="1"/>
  <c r="F26" i="1"/>
  <c r="G27" i="1"/>
  <c r="D26" i="1"/>
  <c r="E27" i="1"/>
  <c r="B26" i="1"/>
  <c r="C27" i="1"/>
  <c r="A13" i="1"/>
  <c r="G10" i="1"/>
  <c r="G6" i="1"/>
  <c r="G13" i="1"/>
  <c r="E13" i="1"/>
  <c r="C6" i="1"/>
  <c r="C13" i="1"/>
  <c r="B10" i="1"/>
  <c r="C11" i="1"/>
  <c r="D10" i="1"/>
  <c r="E11" i="1"/>
  <c r="F10" i="1"/>
  <c r="G11" i="1"/>
  <c r="A11" i="1"/>
  <c r="F6" i="1"/>
  <c r="G7" i="1"/>
  <c r="D6" i="1"/>
  <c r="E7" i="1"/>
  <c r="B6" i="1"/>
  <c r="C7" i="1"/>
</calcChain>
</file>

<file path=xl/sharedStrings.xml><?xml version="1.0" encoding="utf-8"?>
<sst xmlns="http://schemas.openxmlformats.org/spreadsheetml/2006/main" count="446" uniqueCount="45">
  <si>
    <t>a0'</t>
  </si>
  <si>
    <t>c</t>
  </si>
  <si>
    <t>t'</t>
  </si>
  <si>
    <t>x' (klassiek)</t>
  </si>
  <si>
    <t>x' (relativistisch)</t>
  </si>
  <si>
    <t>Maan</t>
  </si>
  <si>
    <t>v' (klassiek)</t>
  </si>
  <si>
    <t>v' (relativistisch)</t>
  </si>
  <si>
    <t>a' (klassiek)</t>
  </si>
  <si>
    <t>a' (relativistisch)</t>
  </si>
  <si>
    <t>t (relativistisch)</t>
  </si>
  <si>
    <t>Pluto</t>
  </si>
  <si>
    <t>x (klassiek)</t>
  </si>
  <si>
    <t>x (relativistisch)</t>
  </si>
  <si>
    <t>v (klassiek)</t>
  </si>
  <si>
    <t>v (relativistisch)</t>
  </si>
  <si>
    <t>a (klassiek)</t>
  </si>
  <si>
    <t>a (relativistisch)</t>
  </si>
  <si>
    <t>Relativistisch/klassiek</t>
  </si>
  <si>
    <t>Relativistisch/c</t>
  </si>
  <si>
    <t>Thuisblijver/reiziger</t>
  </si>
  <si>
    <t>Jaren</t>
  </si>
  <si>
    <t>Dagen</t>
  </si>
  <si>
    <t>Uren</t>
  </si>
  <si>
    <t>Voyager 1</t>
  </si>
  <si>
    <t>Eerste lichtjaar</t>
  </si>
  <si>
    <t>Gamma</t>
  </si>
  <si>
    <t>Lichtjaar</t>
  </si>
  <si>
    <t>Mars</t>
  </si>
  <si>
    <t>Afstand [m]</t>
  </si>
  <si>
    <t>Pale blue dot</t>
  </si>
  <si>
    <t>Proxima Centauri/2</t>
  </si>
  <si>
    <t>Proxima Centauri</t>
  </si>
  <si>
    <t>Achterblijversdag</t>
  </si>
  <si>
    <t>Rand Melkweg</t>
  </si>
  <si>
    <t>Lichtsnelheid - 1</t>
  </si>
  <si>
    <t>Halve lichtsnelheid</t>
  </si>
  <si>
    <t>CMB zichtbaar</t>
  </si>
  <si>
    <t>Oeljoer ziek</t>
  </si>
  <si>
    <t>Aankomst</t>
  </si>
  <si>
    <t>Oeljoer overlijdt</t>
  </si>
  <si>
    <t>Binnenkomst Andromeda</t>
  </si>
  <si>
    <t>Omkering</t>
  </si>
  <si>
    <t>Eerste geboorte</t>
  </si>
  <si>
    <t>Zwartheid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</si>
</sst>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00000E+00"/>
    <numFmt numFmtId="165" formatCode="0.000"/>
    <numFmt numFmtId="166" formatCode="0.0000000000"/>
    <numFmt numFmtId="167" formatCode="0.000000"/>
    <numFmt numFmtId="168" formatCode="0.0000000000000"/>
    <numFmt numFmtId="169" formatCode="0.00000"/>
  </numFmts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0" fillId="2" borderId="0" xfId="0" applyFill="1"/>
    <xf numFmtId="164" fontId="0" fillId="2" borderId="0" xfId="0" applyNumberFormat="1" applyFill="1"/>
    <xf numFmtId="1" fontId="0" fillId="0" borderId="0" xfId="0" applyNumberFormat="1"/>
    <xf numFmtId="1" fontId="0" fillId="2" borderId="0" xfId="0" applyNumberFormat="1" applyFill="1"/>
    <xf numFmtId="2" fontId="0" fillId="0" borderId="0" xfId="0" applyNumberFormat="1"/>
    <xf numFmtId="2" fontId="0" fillId="2" borderId="0" xfId="0" applyNumberFormat="1" applyFill="1"/>
    <xf numFmtId="165" fontId="0" fillId="0" borderId="0" xfId="0" applyNumberFormat="1"/>
    <xf numFmtId="166" fontId="0" fillId="0" borderId="0" xfId="0" applyNumberFormat="1"/>
    <xf numFmtId="166" fontId="0" fillId="2" borderId="0" xfId="0" applyNumberFormat="1" applyFill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3"/>
  <sheetViews>
    <sheetView tabSelected="1" workbookViewId="0"/>
  </sheetViews>
  <sheetFormatPr baseColWidth="10" defaultRowHeight="16" x14ac:dyDescent="0.2"/>
  <cols>
    <col min="1" max="8" width="18.83203125" customWidth="1"/>
    <col min="9" max="9" width="18.83203125" style="9" customWidth="1"/>
    <col min="10" max="11" width="18.83203125" customWidth="1"/>
    <col min="12" max="13" width="18.83203125" style="4" customWidth="1"/>
    <col min="14" max="14" width="18.83203125" style="6" customWidth="1"/>
  </cols>
  <sheetData>
    <row r="1" spans="1:14" x14ac:dyDescent="0.2">
      <c r="A1" t="s">
        <v>0</v>
      </c>
      <c r="B1">
        <v>9.8000000000000007</v>
      </c>
    </row>
    <row r="2" spans="1:14" x14ac:dyDescent="0.2">
      <c r="A2" t="s">
        <v>1</v>
      </c>
      <c r="B2">
        <v>299792458</v>
      </c>
    </row>
    <row r="3" spans="1:14" x14ac:dyDescent="0.2">
      <c r="A3" t="s">
        <v>27</v>
      </c>
      <c r="B3">
        <f>365.25*24*3600*B2</f>
        <v>9460730472580800</v>
      </c>
    </row>
    <row r="4" spans="1:14" s="2" customFormat="1" x14ac:dyDescent="0.2">
      <c r="A4" s="2">
        <v>2</v>
      </c>
      <c r="I4" s="10"/>
      <c r="L4" s="5"/>
      <c r="M4" s="5"/>
      <c r="N4" s="7"/>
    </row>
    <row r="5" spans="1:14" x14ac:dyDescent="0.2">
      <c r="A5" t="s">
        <v>2</v>
      </c>
      <c r="B5" t="s">
        <v>3</v>
      </c>
      <c r="C5" t="s">
        <v>4</v>
      </c>
      <c r="D5" t="s">
        <v>6</v>
      </c>
      <c r="E5" t="s">
        <v>7</v>
      </c>
      <c r="F5" t="s">
        <v>8</v>
      </c>
      <c r="G5" t="s">
        <v>9</v>
      </c>
      <c r="I5" s="9" t="s">
        <v>26</v>
      </c>
      <c r="K5" t="s">
        <v>29</v>
      </c>
      <c r="L5" s="4" t="s">
        <v>21</v>
      </c>
      <c r="M5" s="4" t="s">
        <v>22</v>
      </c>
      <c r="N5" s="6" t="s">
        <v>23</v>
      </c>
    </row>
    <row r="6" spans="1:14" s="1" customFormat="1" x14ac:dyDescent="0.2">
      <c r="A6" s="1">
        <v>8864</v>
      </c>
      <c r="B6" s="1">
        <f>0.5*B$1*POWER(A6,2)</f>
        <v>384995430.40000004</v>
      </c>
      <c r="C6" s="1">
        <f>POWER(B$2,2)/B$1*LN(0.5*(EXP(B$1*A6/B$2)+EXP(-B$1*A6/B$2)))</f>
        <v>384995426.07214248</v>
      </c>
      <c r="D6" s="1">
        <f>B$1*A6</f>
        <v>86867.200000000012</v>
      </c>
      <c r="E6" s="1">
        <f>B$2*(0.5*(EXP(B$1*A6/B$2)-EXP(-B$1*A6/B$2)))/(0.5*(EXP(B$1*A6/B$2)+EXP(-B$1*A6/B$2)))</f>
        <v>86867.197568902586</v>
      </c>
      <c r="F6" s="1">
        <f>B$1</f>
        <v>9.8000000000000007</v>
      </c>
      <c r="G6" s="1">
        <f>B$1*POWER(0.5*(EXP(B$1*A6/B$2)+EXP(-B$1*A6/B$2)),-2)</f>
        <v>9.7999991771961916</v>
      </c>
      <c r="I6" s="9"/>
      <c r="J6" s="1" t="s">
        <v>5</v>
      </c>
      <c r="K6" s="1">
        <v>385000000</v>
      </c>
      <c r="L6" s="4">
        <f>INT(A6/31557600)</f>
        <v>0</v>
      </c>
      <c r="M6" s="4">
        <f>INT((A6-L6*31557600)/86400)</f>
        <v>0</v>
      </c>
      <c r="N6" s="6">
        <f>(A6-L6*31557600-M6*86400)/3600</f>
        <v>2.4622222222222221</v>
      </c>
    </row>
    <row r="7" spans="1:14" x14ac:dyDescent="0.2">
      <c r="C7" s="1">
        <f>C6/B6</f>
        <v>0.99999998875867813</v>
      </c>
      <c r="E7" s="1">
        <f>E6/D6</f>
        <v>0.999999972013632</v>
      </c>
      <c r="G7" s="1">
        <f>G6/F6</f>
        <v>0.99999991604042759</v>
      </c>
      <c r="H7" t="s">
        <v>18</v>
      </c>
      <c r="K7" s="4"/>
    </row>
    <row r="8" spans="1:14" x14ac:dyDescent="0.2">
      <c r="C8" s="1"/>
      <c r="E8" s="1">
        <f>E6/B$2</f>
        <v>2.8975778159470104E-4</v>
      </c>
      <c r="G8" s="1"/>
      <c r="H8" t="s">
        <v>19</v>
      </c>
      <c r="I8" s="9">
        <f>1/SQRT(1-POWER(E8,2))</f>
        <v>1.0000000419797885</v>
      </c>
      <c r="J8" s="8">
        <f>100*E8</f>
        <v>2.8975778159470104E-2</v>
      </c>
      <c r="K8" s="4"/>
    </row>
    <row r="9" spans="1:14" x14ac:dyDescent="0.2">
      <c r="A9" t="s">
        <v>10</v>
      </c>
      <c r="B9" t="s">
        <v>12</v>
      </c>
      <c r="C9" t="s">
        <v>13</v>
      </c>
      <c r="D9" t="s">
        <v>14</v>
      </c>
      <c r="E9" t="s">
        <v>15</v>
      </c>
      <c r="F9" t="s">
        <v>16</v>
      </c>
      <c r="G9" t="s">
        <v>17</v>
      </c>
      <c r="J9" s="8"/>
    </row>
    <row r="10" spans="1:14" x14ac:dyDescent="0.2">
      <c r="A10" s="1">
        <f>B$2/B$1*0.5*(EXP(B$1*A6/B$2)-EXP(-B$1*A6/B$2))</f>
        <v>8864.0001240376714</v>
      </c>
      <c r="B10" s="1">
        <f>0.5*B$1*POWER(A10,2)</f>
        <v>384995441.17480534</v>
      </c>
      <c r="C10" s="1">
        <f>POWER(B$2,2)/B$1*(SQRT(1+POWER(B$1*A10/B$2,2))-1)</f>
        <v>384995434.1531558</v>
      </c>
      <c r="D10" s="1">
        <f>B$1*A10</f>
        <v>86867.201215569192</v>
      </c>
      <c r="E10" s="4">
        <f>B$1*A10/SQRT(1+POWER(B$1*A10/B$2,2))</f>
        <v>86867.197568902586</v>
      </c>
      <c r="F10" s="1">
        <f>B$1</f>
        <v>9.8000000000000007</v>
      </c>
      <c r="G10" s="1">
        <f>B$1/POWER(1+POWER(B$1*A10/B$2,2),1.5)</f>
        <v>9.7999987657943191</v>
      </c>
      <c r="J10" s="8"/>
      <c r="K10" s="11">
        <f>C10/K6</f>
        <v>0.9999881406575476</v>
      </c>
      <c r="L10" s="4">
        <f>INT(A10/31557600)</f>
        <v>0</v>
      </c>
      <c r="M10" s="4">
        <f>INT((A10-L10*31557600)/86400)</f>
        <v>0</v>
      </c>
      <c r="N10" s="6">
        <f>(A10-L10*31557600-M10*86400)/3600</f>
        <v>2.4622222566771308</v>
      </c>
    </row>
    <row r="11" spans="1:14" x14ac:dyDescent="0.2">
      <c r="A11" s="1">
        <f>A10/A6</f>
        <v>1.0000000139934195</v>
      </c>
      <c r="C11" s="1">
        <f>C10/B10</f>
        <v>0.99999998176173333</v>
      </c>
      <c r="E11" s="1">
        <f>E10/D10</f>
        <v>0.99999995802021302</v>
      </c>
      <c r="G11" s="1">
        <f>G10/F10</f>
        <v>0.99999987406064472</v>
      </c>
      <c r="H11" t="s">
        <v>18</v>
      </c>
      <c r="J11" s="8"/>
    </row>
    <row r="12" spans="1:14" x14ac:dyDescent="0.2">
      <c r="C12" s="1"/>
      <c r="E12" s="1">
        <f>E10/B$2</f>
        <v>2.8975778159470104E-4</v>
      </c>
      <c r="G12" s="1"/>
      <c r="H12" t="s">
        <v>19</v>
      </c>
      <c r="I12" s="9">
        <f>1/SQRT(1-POWER(E12,2))</f>
        <v>1.0000000419797885</v>
      </c>
      <c r="J12" s="8">
        <f>100*E12</f>
        <v>2.8975778159470104E-2</v>
      </c>
    </row>
    <row r="13" spans="1:14" x14ac:dyDescent="0.2">
      <c r="A13" s="1">
        <f>A10/A6</f>
        <v>1.0000000139934195</v>
      </c>
      <c r="C13" s="1">
        <f>C10/C6</f>
        <v>1.0000000209898943</v>
      </c>
      <c r="E13" s="1">
        <f>E10/E6</f>
        <v>1</v>
      </c>
      <c r="G13" s="1">
        <f>G10/G6</f>
        <v>0.99999995802021358</v>
      </c>
      <c r="H13" t="s">
        <v>20</v>
      </c>
      <c r="K13" s="4">
        <f>4000*K6/K$196</f>
        <v>6.5111251375916314E-11</v>
      </c>
    </row>
    <row r="14" spans="1:14" s="2" customFormat="1" x14ac:dyDescent="0.2">
      <c r="A14" s="2">
        <f>A4+1</f>
        <v>3</v>
      </c>
      <c r="C14" s="3"/>
      <c r="E14" s="3"/>
      <c r="G14" s="3"/>
      <c r="I14" s="10"/>
      <c r="L14" s="5"/>
      <c r="M14" s="5"/>
      <c r="N14" s="7"/>
    </row>
    <row r="15" spans="1:14" x14ac:dyDescent="0.2">
      <c r="A15" t="s">
        <v>2</v>
      </c>
      <c r="B15" t="s">
        <v>3</v>
      </c>
      <c r="C15" t="s">
        <v>4</v>
      </c>
      <c r="D15" t="s">
        <v>6</v>
      </c>
      <c r="E15" t="s">
        <v>7</v>
      </c>
      <c r="F15" t="s">
        <v>8</v>
      </c>
      <c r="G15" t="s">
        <v>9</v>
      </c>
      <c r="I15" s="9" t="s">
        <v>26</v>
      </c>
      <c r="K15" t="s">
        <v>29</v>
      </c>
    </row>
    <row r="16" spans="1:14" s="1" customFormat="1" x14ac:dyDescent="0.2">
      <c r="A16" s="1">
        <v>127775</v>
      </c>
      <c r="B16" s="1">
        <f>0.5*B$1*POWER(A16,2)</f>
        <v>79999608062.5</v>
      </c>
      <c r="C16" s="1">
        <f>POWER(B$2,2)/B$1*LN(0.5*(EXP(B$1*A16/B$2)+EXP(-B$1*A16/B$2)))</f>
        <v>79999375448.817062</v>
      </c>
      <c r="D16" s="1">
        <f>B$1*A16</f>
        <v>1252195</v>
      </c>
      <c r="E16" s="1">
        <f>B$2*(0.5*(EXP(B$1*A16/B$2)-EXP(-B$1*A16/B$2)))/(0.5*(EXP(B$1*A16/B$2)+EXP(-B$1*A16/B$2)))</f>
        <v>1252187.7180078954</v>
      </c>
      <c r="F16" s="1">
        <f>B$1</f>
        <v>9.8000000000000007</v>
      </c>
      <c r="G16" s="1">
        <f>B$1*POWER(0.5*(EXP(B$1*A16/B$2)+EXP(-B$1*A16/B$2)),-2)</f>
        <v>9.7998290285679701</v>
      </c>
      <c r="I16" s="9"/>
      <c r="J16" s="1" t="s">
        <v>28</v>
      </c>
      <c r="K16" s="1">
        <v>80000000000</v>
      </c>
      <c r="L16" s="4">
        <f>INT(A16/31557600)</f>
        <v>0</v>
      </c>
      <c r="M16" s="4">
        <f>INT((A16-L16*31557600)/86400)</f>
        <v>1</v>
      </c>
      <c r="N16" s="6">
        <f>(A16-L16*31557600-M16*86400)/3600</f>
        <v>11.493055555555555</v>
      </c>
    </row>
    <row r="17" spans="1:14" x14ac:dyDescent="0.2">
      <c r="C17" s="1">
        <f>C16/B16</f>
        <v>0.99999709231471789</v>
      </c>
      <c r="E17" s="1">
        <f>E16/D16</f>
        <v>0.99999418461812684</v>
      </c>
      <c r="G17" s="1">
        <f>G16/F16</f>
        <v>0.99998255393550706</v>
      </c>
      <c r="H17" t="s">
        <v>18</v>
      </c>
      <c r="K17" s="4"/>
    </row>
    <row r="18" spans="1:14" x14ac:dyDescent="0.2">
      <c r="C18" s="1"/>
      <c r="E18" s="1">
        <f>E16/B$2</f>
        <v>4.1768486317554235E-3</v>
      </c>
      <c r="G18" s="1"/>
      <c r="H18" t="s">
        <v>19</v>
      </c>
      <c r="I18" s="9">
        <f>1/SQRT(1-POWER(E18,2))</f>
        <v>1.000008723146385</v>
      </c>
      <c r="J18" s="8">
        <f>100*E18</f>
        <v>0.41768486317554238</v>
      </c>
      <c r="K18" s="4"/>
    </row>
    <row r="19" spans="1:14" x14ac:dyDescent="0.2">
      <c r="A19" t="s">
        <v>10</v>
      </c>
      <c r="B19" t="s">
        <v>12</v>
      </c>
      <c r="C19" t="s">
        <v>13</v>
      </c>
      <c r="D19" t="s">
        <v>14</v>
      </c>
      <c r="E19" t="s">
        <v>15</v>
      </c>
      <c r="F19" t="s">
        <v>16</v>
      </c>
      <c r="G19" t="s">
        <v>17</v>
      </c>
      <c r="J19" s="8"/>
    </row>
    <row r="20" spans="1:14" x14ac:dyDescent="0.2">
      <c r="A20" s="1">
        <f>B$2/B$1*0.5*(EXP(B$1*A16/B$2)-EXP(-B$1*A16/B$2))</f>
        <v>127775.37153312867</v>
      </c>
      <c r="B20" s="1">
        <f>0.5*B$1*POWER(A20,2)</f>
        <v>80000073295.102432</v>
      </c>
      <c r="C20" s="1">
        <f>POWER(B$2,2)/B$1*(SQRT(1+POWER(B$1*A20/B$2,2))-1)</f>
        <v>79999724371.441162</v>
      </c>
      <c r="D20" s="1">
        <f>B$1*A20</f>
        <v>1252198.641024661</v>
      </c>
      <c r="E20" s="4">
        <f>B$1*A20/SQRT(1+POWER(B$1*A20/B$2,2))</f>
        <v>1252187.7180078954</v>
      </c>
      <c r="F20" s="1">
        <f>B$1</f>
        <v>9.8000000000000007</v>
      </c>
      <c r="G20" s="1">
        <f>B$1/POWER(1+POWER(B$1*A20/B$2,2),1.5)</f>
        <v>9.7997435439705036</v>
      </c>
      <c r="J20" s="8"/>
      <c r="K20" s="11">
        <f>C20/K16</f>
        <v>0.99999655464301451</v>
      </c>
      <c r="L20" s="4">
        <f>INT(A20/31557600)</f>
        <v>0</v>
      </c>
      <c r="M20" s="4">
        <f>INT((A20-L20*31557600)/86400)</f>
        <v>1</v>
      </c>
      <c r="N20" s="6">
        <f>(A20-L20*31557600-M20*86400)/3600</f>
        <v>11.493158759202407</v>
      </c>
    </row>
    <row r="21" spans="1:14" x14ac:dyDescent="0.2">
      <c r="A21" s="1">
        <f>A20/A16</f>
        <v>1.0000029077137833</v>
      </c>
      <c r="C21" s="1">
        <f>C20/B20</f>
        <v>0.99999563845823014</v>
      </c>
      <c r="E21" s="1">
        <f>E20/D20</f>
        <v>0.99999127692970768</v>
      </c>
      <c r="G21" s="1">
        <f>G20/F20</f>
        <v>0.99997383101739823</v>
      </c>
      <c r="H21" t="s">
        <v>18</v>
      </c>
      <c r="J21" s="8"/>
    </row>
    <row r="22" spans="1:14" x14ac:dyDescent="0.2">
      <c r="C22" s="1"/>
      <c r="E22" s="1">
        <f>E20/B$2</f>
        <v>4.1768486317554235E-3</v>
      </c>
      <c r="G22" s="1"/>
      <c r="H22" t="s">
        <v>19</v>
      </c>
      <c r="I22" s="9">
        <f>1/SQRT(1-POWER(E22,2))</f>
        <v>1.000008723146385</v>
      </c>
      <c r="J22" s="8">
        <f>100*E22</f>
        <v>0.41768486317554238</v>
      </c>
    </row>
    <row r="23" spans="1:14" x14ac:dyDescent="0.2">
      <c r="A23" s="1">
        <f>A20/A16</f>
        <v>1.0000029077137833</v>
      </c>
      <c r="C23" s="1">
        <f>C20/C16</f>
        <v>1.0000043615668515</v>
      </c>
      <c r="E23" s="1">
        <f>E20/E16</f>
        <v>1</v>
      </c>
      <c r="G23" s="1">
        <f>G20/G16</f>
        <v>0.99999127692970791</v>
      </c>
      <c r="H23" t="s">
        <v>20</v>
      </c>
      <c r="K23" s="4">
        <f>4000*K16/K$196</f>
        <v>1.3529610675515078E-8</v>
      </c>
    </row>
    <row r="24" spans="1:14" s="2" customFormat="1" x14ac:dyDescent="0.2">
      <c r="A24" s="2">
        <f>A14+1</f>
        <v>4</v>
      </c>
      <c r="C24" s="3"/>
      <c r="E24" s="3"/>
      <c r="G24" s="3"/>
      <c r="I24" s="10"/>
      <c r="L24" s="5"/>
      <c r="M24" s="5"/>
      <c r="N24" s="7"/>
    </row>
    <row r="25" spans="1:14" x14ac:dyDescent="0.2">
      <c r="A25" t="s">
        <v>2</v>
      </c>
      <c r="B25" t="s">
        <v>3</v>
      </c>
      <c r="C25" t="s">
        <v>4</v>
      </c>
      <c r="D25" t="s">
        <v>6</v>
      </c>
      <c r="E25" t="s">
        <v>7</v>
      </c>
      <c r="F25" t="s">
        <v>8</v>
      </c>
      <c r="G25" t="s">
        <v>9</v>
      </c>
      <c r="I25" s="9" t="s">
        <v>26</v>
      </c>
      <c r="K25" t="s">
        <v>29</v>
      </c>
    </row>
    <row r="26" spans="1:14" s="1" customFormat="1" x14ac:dyDescent="0.2">
      <c r="A26" s="1">
        <v>1106506</v>
      </c>
      <c r="B26" s="1">
        <f>0.5*B$1*POWER(A26,2)</f>
        <v>5999342087376.4004</v>
      </c>
      <c r="C26" s="1">
        <f>POWER(B$2,2)/B$1*LN(0.5*(EXP(B$1*A26/B$2)+EXP(-B$1*A26/B$2)))</f>
        <v>5998034354081.4443</v>
      </c>
      <c r="D26" s="1">
        <f>B$1*A26</f>
        <v>10843758.800000001</v>
      </c>
      <c r="E26" s="1">
        <f>B$2*(0.5*(EXP(B$1*A26/B$2)-EXP(-B$1*A26/B$2)))/(0.5*(EXP(B$1*A26/B$2)+EXP(-B$1*A26/B$2)))</f>
        <v>10839032.191122677</v>
      </c>
      <c r="F26" s="1">
        <f>B$1</f>
        <v>9.8000000000000007</v>
      </c>
      <c r="G26" s="1">
        <f>B$1*POWER(0.5*(EXP(B$1*A26/B$2)+EXP(-B$1*A26/B$2)),-2)</f>
        <v>9.7871895117616763</v>
      </c>
      <c r="I26" s="9"/>
      <c r="J26" s="1" t="s">
        <v>11</v>
      </c>
      <c r="K26" s="1">
        <v>6000000000000</v>
      </c>
      <c r="L26" s="4">
        <f>INT(A26/31557600)</f>
        <v>0</v>
      </c>
      <c r="M26" s="4">
        <f>INT((A26-L26*31557600)/86400)</f>
        <v>12</v>
      </c>
      <c r="N26" s="6">
        <f>(A26-L26*31557600-M26*86400)/3600</f>
        <v>19.362777777777779</v>
      </c>
    </row>
    <row r="27" spans="1:14" x14ac:dyDescent="0.2">
      <c r="C27" s="1">
        <f>C26/B26</f>
        <v>0.99978202054893528</v>
      </c>
      <c r="E27" s="1">
        <f>E26/D26</f>
        <v>0.99956411711432358</v>
      </c>
      <c r="G27" s="1">
        <f>G26/F26</f>
        <v>0.99869280732262</v>
      </c>
      <c r="H27" t="s">
        <v>18</v>
      </c>
      <c r="K27" s="4"/>
    </row>
    <row r="28" spans="1:14" x14ac:dyDescent="0.2">
      <c r="C28" s="1"/>
      <c r="E28" s="1">
        <f>E26/B$2</f>
        <v>3.6155119656554796E-2</v>
      </c>
      <c r="G28" s="1"/>
      <c r="H28" t="s">
        <v>19</v>
      </c>
      <c r="I28" s="9">
        <f>1/SQRT(1-POWER(E28,2))</f>
        <v>1.0006542378197716</v>
      </c>
      <c r="J28" s="8">
        <f>100*E28</f>
        <v>3.6155119656554797</v>
      </c>
      <c r="K28" s="4"/>
    </row>
    <row r="29" spans="1:14" x14ac:dyDescent="0.2">
      <c r="A29" t="s">
        <v>10</v>
      </c>
      <c r="B29" t="s">
        <v>12</v>
      </c>
      <c r="C29" t="s">
        <v>13</v>
      </c>
      <c r="D29" t="s">
        <v>14</v>
      </c>
      <c r="E29" t="s">
        <v>15</v>
      </c>
      <c r="F29" t="s">
        <v>16</v>
      </c>
      <c r="G29" t="s">
        <v>17</v>
      </c>
      <c r="J29" s="8"/>
    </row>
    <row r="30" spans="1:14" x14ac:dyDescent="0.2">
      <c r="A30" s="1">
        <f>B$2/B$1*0.5*(EXP(B$1*A26/B$2)-EXP(-B$1*A26/B$2))</f>
        <v>1106747.2955012075</v>
      </c>
      <c r="B30" s="1">
        <f>0.5*B$1*POWER(A30,2)</f>
        <v>6001958922886.2617</v>
      </c>
      <c r="C30" s="1">
        <f>POWER(B$2,2)/B$1*(SQRT(1+POWER(B$1*A30/B$2,2))-1)</f>
        <v>5999996210667.3164</v>
      </c>
      <c r="D30" s="1">
        <f>B$1*A30</f>
        <v>10846123.495911835</v>
      </c>
      <c r="E30" s="4">
        <f>B$1*A30/SQRT(1+POWER(B$1*A30/B$2,2))</f>
        <v>10839032.191122679</v>
      </c>
      <c r="F30" s="1">
        <f>B$1</f>
        <v>9.8000000000000007</v>
      </c>
      <c r="G30" s="1">
        <f>B$1/POWER(1+POWER(B$1*A30/B$2,2),1.5)</f>
        <v>9.7807905486774693</v>
      </c>
      <c r="J30" s="8"/>
      <c r="K30" s="11">
        <f>C30/K26</f>
        <v>0.99999936844455273</v>
      </c>
      <c r="L30" s="4">
        <f>INT(A30/31557600)</f>
        <v>0</v>
      </c>
      <c r="M30" s="4">
        <f>INT((A30-L30*31557600)/86400)</f>
        <v>12</v>
      </c>
      <c r="N30" s="6">
        <f>(A30-L30*31557600-M30*86400)/3600</f>
        <v>19.429804305890965</v>
      </c>
    </row>
    <row r="31" spans="1:14" x14ac:dyDescent="0.2">
      <c r="A31" s="1">
        <f>A30/A26</f>
        <v>1.0002180697630265</v>
      </c>
      <c r="C31" s="1">
        <f>C30/B30</f>
        <v>0.9996729880620373</v>
      </c>
      <c r="E31" s="1">
        <f>E30/D30</f>
        <v>0.99934618992750468</v>
      </c>
      <c r="G31" s="1">
        <f>G30/F30</f>
        <v>0.99803985190586419</v>
      </c>
      <c r="H31" t="s">
        <v>18</v>
      </c>
      <c r="J31" s="8"/>
    </row>
    <row r="32" spans="1:14" x14ac:dyDescent="0.2">
      <c r="C32" s="1"/>
      <c r="E32" s="1">
        <f>E30/B$2</f>
        <v>3.6155119656554796E-2</v>
      </c>
      <c r="G32" s="1"/>
      <c r="H32" t="s">
        <v>19</v>
      </c>
      <c r="I32" s="9">
        <f>1/SQRT(1-POWER(E32,2))</f>
        <v>1.0006542378197716</v>
      </c>
      <c r="J32" s="8">
        <f>100*E32</f>
        <v>3.6155119656554797</v>
      </c>
    </row>
    <row r="33" spans="1:14" x14ac:dyDescent="0.2">
      <c r="A33" s="1">
        <f>A30/A26</f>
        <v>1.0002180697630265</v>
      </c>
      <c r="C33" s="1">
        <f>C30/C26</f>
        <v>1.0003270832526221</v>
      </c>
      <c r="E33" s="1">
        <f>E30/E26</f>
        <v>1.0000000000000002</v>
      </c>
      <c r="G33" s="1">
        <f>G30/G26</f>
        <v>0.99934618992750501</v>
      </c>
      <c r="H33" t="s">
        <v>20</v>
      </c>
      <c r="K33" s="4">
        <f>4000*K26/K$196</f>
        <v>1.0147208006636307E-6</v>
      </c>
    </row>
    <row r="34" spans="1:14" s="2" customFormat="1" x14ac:dyDescent="0.2">
      <c r="A34" s="2">
        <f>A24+1</f>
        <v>5</v>
      </c>
      <c r="C34" s="3"/>
      <c r="E34" s="3"/>
      <c r="G34" s="3"/>
      <c r="I34" s="10"/>
      <c r="L34" s="5"/>
      <c r="M34" s="5"/>
      <c r="N34" s="7"/>
    </row>
    <row r="35" spans="1:14" x14ac:dyDescent="0.2">
      <c r="A35" t="s">
        <v>2</v>
      </c>
      <c r="B35" t="s">
        <v>3</v>
      </c>
      <c r="C35" t="s">
        <v>4</v>
      </c>
      <c r="D35" t="s">
        <v>6</v>
      </c>
      <c r="E35" t="s">
        <v>7</v>
      </c>
      <c r="F35" t="s">
        <v>8</v>
      </c>
      <c r="G35" t="s">
        <v>9</v>
      </c>
      <c r="I35" s="9" t="s">
        <v>26</v>
      </c>
      <c r="K35" t="s">
        <v>29</v>
      </c>
    </row>
    <row r="36" spans="1:14" s="1" customFormat="1" x14ac:dyDescent="0.2">
      <c r="A36" s="1">
        <v>1150000</v>
      </c>
      <c r="B36" s="1">
        <f>0.5*B$1*POWER(A36,2)</f>
        <v>6480250000000</v>
      </c>
      <c r="C36" s="1">
        <f>POWER(B$2,2)/B$1*LN(0.5*(EXP(B$1*A36/B$2)+EXP(-B$1*A36/B$2)))</f>
        <v>6478724250241.5684</v>
      </c>
      <c r="D36" s="1">
        <f>B$1*A36</f>
        <v>11270000</v>
      </c>
      <c r="E36" s="1">
        <f>B$2*(0.5*(EXP(B$1*A36/B$2)-EXP(-B$1*A36/B$2)))/(0.5*(EXP(B$1*A36/B$2)+EXP(-B$1*A36/B$2)))</f>
        <v>11264694.043819601</v>
      </c>
      <c r="F36" s="1">
        <f>B$1</f>
        <v>9.8000000000000007</v>
      </c>
      <c r="G36" s="1">
        <f>B$1*POWER(0.5*(EXP(B$1*A36/B$2)+EXP(-B$1*A36/B$2)),-2)</f>
        <v>9.7861635884604752</v>
      </c>
      <c r="I36" s="9"/>
      <c r="J36" s="1" t="s">
        <v>30</v>
      </c>
      <c r="K36" s="1">
        <f>C40</f>
        <v>6481013198307.6367</v>
      </c>
      <c r="L36" s="4">
        <f>INT(A36/31557600)</f>
        <v>0</v>
      </c>
      <c r="M36" s="4">
        <f>INT((A36-L36*31557600)/86400)</f>
        <v>13</v>
      </c>
      <c r="N36" s="6">
        <f>(A36-L36*31557600-M36*86400)/3600</f>
        <v>7.4444444444444446</v>
      </c>
    </row>
    <row r="37" spans="1:14" x14ac:dyDescent="0.2">
      <c r="C37" s="1">
        <f>C36/B36</f>
        <v>0.99976455387393515</v>
      </c>
      <c r="E37" s="1">
        <f>E36/D36</f>
        <v>0.99952919643474714</v>
      </c>
      <c r="G37" s="1">
        <f>G36/F36</f>
        <v>0.998588121271477</v>
      </c>
      <c r="H37" t="s">
        <v>18</v>
      </c>
      <c r="K37" s="4"/>
    </row>
    <row r="38" spans="1:14" x14ac:dyDescent="0.2">
      <c r="C38" s="1"/>
      <c r="E38" s="1">
        <f>E36/B$2</f>
        <v>3.7574974764106976E-2</v>
      </c>
      <c r="G38" s="1"/>
      <c r="H38" t="s">
        <v>19</v>
      </c>
      <c r="I38" s="9">
        <f>1/SQRT(1-POWER(E38,2))</f>
        <v>1.0007066877704416</v>
      </c>
      <c r="J38" s="8">
        <f>100*E38</f>
        <v>3.7574974764106974</v>
      </c>
      <c r="K38" s="4"/>
    </row>
    <row r="39" spans="1:14" x14ac:dyDescent="0.2">
      <c r="A39" t="s">
        <v>10</v>
      </c>
      <c r="B39" t="s">
        <v>12</v>
      </c>
      <c r="C39" t="s">
        <v>13</v>
      </c>
      <c r="D39" t="s">
        <v>14</v>
      </c>
      <c r="E39" t="s">
        <v>15</v>
      </c>
      <c r="F39" t="s">
        <v>16</v>
      </c>
      <c r="G39" t="s">
        <v>17</v>
      </c>
      <c r="J39" s="8"/>
    </row>
    <row r="40" spans="1:14" x14ac:dyDescent="0.2">
      <c r="A40" s="1">
        <f>B$2/B$1*0.5*(EXP(B$1*A36/B$2)-EXP(-B$1*A36/B$2))</f>
        <v>1150270.8842181768</v>
      </c>
      <c r="B40" s="1">
        <f>0.5*B$1*POWER(A40,2)</f>
        <v>6483303224692.3262</v>
      </c>
      <c r="C40" s="1">
        <f>POWER(B$2,2)/B$1*(SQRT(1+POWER(B$1*A40/B$2,2))-1)</f>
        <v>6481013198307.6367</v>
      </c>
      <c r="D40" s="1">
        <f>B$1*A40</f>
        <v>11272654.665338134</v>
      </c>
      <c r="E40" s="4">
        <f>B$1*A40/SQRT(1+POWER(B$1*A40/B$2,2))</f>
        <v>11264694.043819603</v>
      </c>
      <c r="F40" s="1">
        <f>B$1</f>
        <v>9.8000000000000007</v>
      </c>
      <c r="G40" s="1">
        <f>B$1/POWER(1+POWER(B$1*A40/B$2,2),1.5)</f>
        <v>9.7792527101661424</v>
      </c>
      <c r="J40" s="8"/>
      <c r="K40" s="11">
        <f>C40/K36</f>
        <v>1</v>
      </c>
      <c r="L40" s="4">
        <f>INT(A40/31557600)</f>
        <v>0</v>
      </c>
      <c r="M40" s="4">
        <f>INT((A40-L40*31557600)/86400)</f>
        <v>13</v>
      </c>
      <c r="N40" s="6">
        <f>(A40-L40*31557600-M40*86400)/3600</f>
        <v>7.5196900606046739</v>
      </c>
    </row>
    <row r="41" spans="1:14" x14ac:dyDescent="0.2">
      <c r="A41" s="1">
        <f>A40/A36</f>
        <v>1.0002355514940668</v>
      </c>
      <c r="C41" s="1">
        <f>C40/B40</f>
        <v>0.99964678092242121</v>
      </c>
      <c r="E41" s="1">
        <f>E40/D40</f>
        <v>0.99929381128448747</v>
      </c>
      <c r="G41" s="1">
        <f>G40/F40</f>
        <v>0.99788292960878999</v>
      </c>
      <c r="H41" t="s">
        <v>18</v>
      </c>
      <c r="J41" s="8"/>
    </row>
    <row r="42" spans="1:14" x14ac:dyDescent="0.2">
      <c r="C42" s="1"/>
      <c r="E42" s="1">
        <f>E40/B$2</f>
        <v>3.7574974764106983E-2</v>
      </c>
      <c r="G42" s="1"/>
      <c r="H42" t="s">
        <v>19</v>
      </c>
      <c r="I42" s="9">
        <f>1/SQRT(1-POWER(E42,2))</f>
        <v>1.0007066877704416</v>
      </c>
      <c r="J42" s="8">
        <f>100*E42</f>
        <v>3.7574974764106983</v>
      </c>
    </row>
    <row r="43" spans="1:14" x14ac:dyDescent="0.2">
      <c r="A43" s="1">
        <f>A40/A36</f>
        <v>1.0002355514940668</v>
      </c>
      <c r="C43" s="1">
        <f>C40/C36</f>
        <v>1.0003533022826188</v>
      </c>
      <c r="E43" s="1">
        <f>E40/E36</f>
        <v>1.0000000000000002</v>
      </c>
      <c r="G43" s="1">
        <f>G40/G36</f>
        <v>0.99929381128448724</v>
      </c>
      <c r="H43" t="s">
        <v>20</v>
      </c>
      <c r="K43" s="4">
        <f>4000*K36/K$196</f>
        <v>1.0960698169497141E-6</v>
      </c>
    </row>
    <row r="44" spans="1:14" s="2" customFormat="1" x14ac:dyDescent="0.2">
      <c r="A44" s="2">
        <f>A34+1</f>
        <v>6</v>
      </c>
      <c r="C44" s="3"/>
      <c r="E44" s="3"/>
      <c r="G44" s="3"/>
      <c r="I44" s="10"/>
      <c r="L44" s="5"/>
      <c r="M44" s="5"/>
      <c r="N44" s="7"/>
    </row>
    <row r="45" spans="1:14" x14ac:dyDescent="0.2">
      <c r="A45" t="s">
        <v>2</v>
      </c>
      <c r="B45" t="s">
        <v>3</v>
      </c>
      <c r="C45" t="s">
        <v>4</v>
      </c>
      <c r="D45" t="s">
        <v>6</v>
      </c>
      <c r="E45" t="s">
        <v>7</v>
      </c>
      <c r="F45" t="s">
        <v>8</v>
      </c>
      <c r="G45" t="s">
        <v>9</v>
      </c>
      <c r="I45" s="9" t="s">
        <v>26</v>
      </c>
      <c r="K45" t="s">
        <v>29</v>
      </c>
    </row>
    <row r="46" spans="1:14" s="1" customFormat="1" x14ac:dyDescent="0.2">
      <c r="A46" s="1">
        <v>6432566</v>
      </c>
      <c r="B46" s="1">
        <f>0.5*B$1*POWER(A46,2)</f>
        <v>202751736187344.41</v>
      </c>
      <c r="C46" s="1">
        <f>POWER(B$2,2)/B$1*LN(0.5*(EXP(B$1*A46/B$2)+EXP(-B$1*A46/B$2)))</f>
        <v>201274975978448.22</v>
      </c>
      <c r="D46" s="1">
        <f>B$1*A46</f>
        <v>63039146.800000004</v>
      </c>
      <c r="E46" s="1">
        <f>B$2*(0.5*(EXP(B$1*A46/B$2)-EXP(-B$1*A46/B$2)))/(0.5*(EXP(B$1*A46/B$2)+EXP(-B$1*A46/B$2)))</f>
        <v>62126177.996059187</v>
      </c>
      <c r="F46" s="1">
        <f>B$1</f>
        <v>9.8000000000000007</v>
      </c>
      <c r="G46" s="1">
        <f>B$1*POWER(0.5*(EXP(B$1*A46/B$2)+EXP(-B$1*A46/B$2)),-2)</f>
        <v>9.3791435930454128</v>
      </c>
      <c r="I46" s="9"/>
      <c r="J46" s="1" t="s">
        <v>24</v>
      </c>
      <c r="K46" s="1">
        <v>203500000000000</v>
      </c>
      <c r="L46" s="4">
        <f>INT(A46/31557600)</f>
        <v>0</v>
      </c>
      <c r="M46" s="4">
        <f>INT((A46-L46*31557600)/86400)</f>
        <v>74</v>
      </c>
      <c r="N46" s="6">
        <f>(A46-L46*31557600-M46*86400)/3600</f>
        <v>10.823888888888888</v>
      </c>
    </row>
    <row r="47" spans="1:14" x14ac:dyDescent="0.2">
      <c r="C47" s="1">
        <f>C46/B46</f>
        <v>0.99271641152541523</v>
      </c>
      <c r="E47" s="1">
        <f>E46/D46</f>
        <v>0.98551743083012633</v>
      </c>
      <c r="G47" s="1">
        <f>G46/F46</f>
        <v>0.95705546867810332</v>
      </c>
      <c r="H47" t="s">
        <v>18</v>
      </c>
      <c r="K47" s="4"/>
    </row>
    <row r="48" spans="1:14" x14ac:dyDescent="0.2">
      <c r="C48" s="1"/>
      <c r="E48" s="1">
        <f>E46/B$2</f>
        <v>0.20723062351374827</v>
      </c>
      <c r="G48" s="1"/>
      <c r="H48" t="s">
        <v>19</v>
      </c>
      <c r="I48" s="9">
        <f>1/SQRT(1-POWER(E48,2))</f>
        <v>1.0221895702929087</v>
      </c>
      <c r="J48" s="8">
        <f>100*E48</f>
        <v>20.723062351374828</v>
      </c>
      <c r="K48" s="4"/>
    </row>
    <row r="49" spans="1:14" x14ac:dyDescent="0.2">
      <c r="A49" t="s">
        <v>10</v>
      </c>
      <c r="B49" t="s">
        <v>12</v>
      </c>
      <c r="C49" t="s">
        <v>13</v>
      </c>
      <c r="D49" t="s">
        <v>14</v>
      </c>
      <c r="E49" t="s">
        <v>15</v>
      </c>
      <c r="F49" t="s">
        <v>16</v>
      </c>
      <c r="G49" t="s">
        <v>17</v>
      </c>
      <c r="J49" s="8"/>
    </row>
    <row r="50" spans="1:14" x14ac:dyDescent="0.2">
      <c r="A50" s="1">
        <f>B$2/B$1*0.5*(EXP(B$1*A46/B$2)-EXP(-B$1*A46/B$2))</f>
        <v>6480074.6111971922</v>
      </c>
      <c r="B50" s="1">
        <f>0.5*B$1*POWER(A50,2)</f>
        <v>205757698136744</v>
      </c>
      <c r="C50" s="1">
        <f>POWER(B$2,2)/B$1*(SQRT(1+POWER(B$1*A50/B$2,2))-1)</f>
        <v>203499910354044.12</v>
      </c>
      <c r="D50" s="1">
        <f>B$1*A50</f>
        <v>63504731.189732492</v>
      </c>
      <c r="E50" s="4">
        <f>B$1*A50/SQRT(1+POWER(B$1*A50/B$2,2))</f>
        <v>62126177.996059179</v>
      </c>
      <c r="F50" s="1">
        <f>B$1</f>
        <v>9.8000000000000007</v>
      </c>
      <c r="G50" s="1">
        <f>B$1/POWER(1+POWER(B$1*A50/B$2,2),1.5)</f>
        <v>9.1755422532415558</v>
      </c>
      <c r="J50" s="8"/>
      <c r="K50" s="11">
        <f>C50/K46</f>
        <v>0.99999955947933228</v>
      </c>
      <c r="L50" s="4">
        <f>INT(A50/31557600)</f>
        <v>0</v>
      </c>
      <c r="M50" s="4">
        <f>INT((A50-L50*31557600)/86400)</f>
        <v>75</v>
      </c>
      <c r="N50" s="6">
        <f>(A50-L50*31557600-M50*86400)/3600</f>
        <v>2.0725332553394968E-2</v>
      </c>
    </row>
    <row r="51" spans="1:14" x14ac:dyDescent="0.2">
      <c r="A51" s="1">
        <f>A50/A46</f>
        <v>1.007385639136418</v>
      </c>
      <c r="C51" s="1">
        <f>C50/B50</f>
        <v>0.9890269583925877</v>
      </c>
      <c r="E51" s="1">
        <f>E50/D50</f>
        <v>0.97829211827454832</v>
      </c>
      <c r="G51" s="1">
        <f>G50/F50</f>
        <v>0.93627982175934232</v>
      </c>
      <c r="H51" t="s">
        <v>18</v>
      </c>
      <c r="J51" s="8"/>
    </row>
    <row r="52" spans="1:14" x14ac:dyDescent="0.2">
      <c r="C52" s="1"/>
      <c r="E52" s="1">
        <f>E50/B$2</f>
        <v>0.20723062351374824</v>
      </c>
      <c r="G52" s="1"/>
      <c r="H52" t="s">
        <v>19</v>
      </c>
      <c r="I52" s="9">
        <f>1/SQRT(1-POWER(E52,2))</f>
        <v>1.0221895702929087</v>
      </c>
      <c r="J52" s="8">
        <f>100*E52</f>
        <v>20.723062351374825</v>
      </c>
    </row>
    <row r="53" spans="1:14" x14ac:dyDescent="0.2">
      <c r="A53" s="1">
        <f>A50/A46</f>
        <v>1.007385639136418</v>
      </c>
      <c r="C53" s="1">
        <f>C50/C46</f>
        <v>1.0110542026636939</v>
      </c>
      <c r="E53" s="1">
        <f>E50/E46</f>
        <v>0.99999999999999989</v>
      </c>
      <c r="G53" s="1">
        <f>G50/G46</f>
        <v>0.97829211827454843</v>
      </c>
      <c r="H53" t="s">
        <v>20</v>
      </c>
      <c r="K53" s="4">
        <f>4000*K46/K$196</f>
        <v>3.4415947155841478E-5</v>
      </c>
    </row>
    <row r="54" spans="1:14" s="2" customFormat="1" x14ac:dyDescent="0.2">
      <c r="A54" s="2">
        <f>A44+1</f>
        <v>7</v>
      </c>
      <c r="C54" s="3"/>
      <c r="E54" s="3"/>
      <c r="G54" s="3"/>
      <c r="I54" s="10"/>
      <c r="L54" s="5"/>
      <c r="M54" s="5"/>
      <c r="N54" s="7"/>
    </row>
    <row r="55" spans="1:14" x14ac:dyDescent="0.2">
      <c r="A55" t="s">
        <v>2</v>
      </c>
      <c r="B55" t="s">
        <v>3</v>
      </c>
      <c r="C55" t="s">
        <v>4</v>
      </c>
      <c r="D55" t="s">
        <v>6</v>
      </c>
      <c r="E55" t="s">
        <v>7</v>
      </c>
      <c r="F55" t="s">
        <v>8</v>
      </c>
      <c r="G55" t="s">
        <v>9</v>
      </c>
      <c r="I55" s="9" t="s">
        <v>26</v>
      </c>
      <c r="K55" t="s">
        <v>29</v>
      </c>
    </row>
    <row r="56" spans="1:14" s="1" customFormat="1" x14ac:dyDescent="0.2">
      <c r="A56" s="1">
        <v>16803861</v>
      </c>
      <c r="B56" s="1">
        <f>0.5*B$1*POWER(A56,2)</f>
        <v>1383611748085873</v>
      </c>
      <c r="C56" s="1">
        <f>POWER(B$2,2)/B$1*LN(0.5*(EXP(B$1*A56/B$2)+EXP(-B$1*A56/B$2)))</f>
        <v>1319161980793193.2</v>
      </c>
      <c r="D56" s="1">
        <f>B$1*A56</f>
        <v>164677837.80000001</v>
      </c>
      <c r="E56" s="1">
        <f>B$2*(0.5*(EXP(B$1*A56/B$2)-EXP(-B$1*A56/B$2)))/(0.5*(EXP(B$1*A56/B$2)+EXP(-B$1*A56/B$2)))</f>
        <v>149896227.94669318</v>
      </c>
      <c r="F56" s="1">
        <f>B$1</f>
        <v>9.8000000000000007</v>
      </c>
      <c r="G56" s="1">
        <f>B$1*POWER(0.5*(EXP(B$1*A56/B$2)+EXP(-B$1*A56/B$2)),-2)</f>
        <v>7.3500000344318428</v>
      </c>
      <c r="I56" s="9"/>
      <c r="J56" s="1" t="s">
        <v>36</v>
      </c>
      <c r="K56" s="1">
        <f>C60</f>
        <v>1418754159090826.5</v>
      </c>
      <c r="L56" s="4">
        <f>INT(A56/31557600)</f>
        <v>0</v>
      </c>
      <c r="M56" s="4">
        <f>INT((A56-L56*31557600)/86400)</f>
        <v>194</v>
      </c>
      <c r="N56" s="6">
        <f>(A56-L56*31557600-M56*86400)/3600</f>
        <v>11.739166666666666</v>
      </c>
    </row>
    <row r="57" spans="1:14" x14ac:dyDescent="0.2">
      <c r="C57" s="1">
        <f>C56/B56</f>
        <v>0.95341918180310237</v>
      </c>
      <c r="E57" s="1">
        <f>E56/D56</f>
        <v>0.91023922799339285</v>
      </c>
      <c r="G57" s="1">
        <f>G56/F56</f>
        <v>0.75000000351345331</v>
      </c>
      <c r="H57" t="s">
        <v>18</v>
      </c>
      <c r="K57" s="4"/>
    </row>
    <row r="58" spans="1:14" x14ac:dyDescent="0.2">
      <c r="C58" s="1"/>
      <c r="E58" s="1">
        <f>E56/B$2</f>
        <v>0.49999999648654664</v>
      </c>
      <c r="G58" s="1"/>
      <c r="H58" t="s">
        <v>19</v>
      </c>
      <c r="I58" s="9">
        <f>1/SQRT(1-POWER(E58,2))</f>
        <v>1.1547005356745939</v>
      </c>
      <c r="J58" s="8">
        <f>100*E58</f>
        <v>49.999999648654665</v>
      </c>
      <c r="K58" s="4"/>
    </row>
    <row r="59" spans="1:14" x14ac:dyDescent="0.2">
      <c r="A59" t="s">
        <v>10</v>
      </c>
      <c r="B59" t="s">
        <v>12</v>
      </c>
      <c r="C59" t="s">
        <v>13</v>
      </c>
      <c r="D59" t="s">
        <v>14</v>
      </c>
      <c r="E59" t="s">
        <v>15</v>
      </c>
      <c r="F59" t="s">
        <v>16</v>
      </c>
      <c r="G59" t="s">
        <v>17</v>
      </c>
      <c r="J59" s="8"/>
    </row>
    <row r="60" spans="1:14" x14ac:dyDescent="0.2">
      <c r="A60" s="1">
        <f>B$2/B$1*0.5*(EXP(B$1*A56/B$2)-EXP(-B$1*A56/B$2))</f>
        <v>17661760.684249762</v>
      </c>
      <c r="B60" s="1">
        <f>0.5*B$1*POWER(A60,2)</f>
        <v>1528495173291782.2</v>
      </c>
      <c r="C60" s="1">
        <f>POWER(B$2,2)/B$1*(SQRT(1+POWER(B$1*A60/B$2,2))-1)</f>
        <v>1418754159090826.5</v>
      </c>
      <c r="D60" s="1">
        <f>B$1*A60</f>
        <v>173085254.70564768</v>
      </c>
      <c r="E60" s="11">
        <f>B$1*A60/SQRT(1+POWER(B$1*A60/B$2,2))</f>
        <v>149896227.94669321</v>
      </c>
      <c r="F60" s="1">
        <f>B$1</f>
        <v>9.8000000000000007</v>
      </c>
      <c r="G60" s="1">
        <f>B$1/POWER(1+POWER(B$1*A60/B$2,2),1.5)</f>
        <v>6.3652867625439011</v>
      </c>
      <c r="J60" s="8"/>
      <c r="K60" s="11">
        <f>C60/K56</f>
        <v>1</v>
      </c>
      <c r="L60" s="4">
        <f>INT(A60/31557600)</f>
        <v>0</v>
      </c>
      <c r="M60" s="4">
        <f>INT((A60-L60*31557600)/86400)</f>
        <v>204</v>
      </c>
      <c r="N60" s="6">
        <f>(A60-L60*31557600-M60*86400)/3600</f>
        <v>10.044634513822901</v>
      </c>
    </row>
    <row r="61" spans="1:14" x14ac:dyDescent="0.2">
      <c r="A61" s="1">
        <f>A60/A56</f>
        <v>1.0510537241559998</v>
      </c>
      <c r="C61" s="1">
        <f>C60/B60</f>
        <v>0.92820323144062244</v>
      </c>
      <c r="E61" s="1">
        <f>E60/D60</f>
        <v>0.86602540581293186</v>
      </c>
      <c r="G61" s="1">
        <f>G60/F60</f>
        <v>0.64951905740243887</v>
      </c>
      <c r="H61" t="s">
        <v>18</v>
      </c>
      <c r="J61" s="8"/>
    </row>
    <row r="62" spans="1:14" x14ac:dyDescent="0.2">
      <c r="C62" s="1"/>
      <c r="E62" s="1">
        <f>E60/B$2</f>
        <v>0.49999999648654675</v>
      </c>
      <c r="G62" s="1"/>
      <c r="H62" t="s">
        <v>19</v>
      </c>
      <c r="I62" s="9">
        <f>1/SQRT(1-POWER(E62,2))</f>
        <v>1.1547005356745939</v>
      </c>
      <c r="J62" s="8">
        <f>100*E62</f>
        <v>49.999999648654672</v>
      </c>
    </row>
    <row r="63" spans="1:14" x14ac:dyDescent="0.2">
      <c r="A63" s="1">
        <f>A60/A56</f>
        <v>1.0510537241559998</v>
      </c>
      <c r="C63" s="1">
        <f>C60/C56</f>
        <v>1.0754965498912801</v>
      </c>
      <c r="E63" s="1">
        <f>E60/E56</f>
        <v>1.0000000000000002</v>
      </c>
      <c r="G63" s="1">
        <f>G60/G56</f>
        <v>0.86602540581293208</v>
      </c>
      <c r="H63" t="s">
        <v>20</v>
      </c>
      <c r="K63" s="4">
        <f>4000*K56/K$196</f>
        <v>2.3993989270958328E-4</v>
      </c>
    </row>
    <row r="64" spans="1:14" s="2" customFormat="1" x14ac:dyDescent="0.2">
      <c r="A64" s="2">
        <f>A54+1</f>
        <v>8</v>
      </c>
      <c r="C64" s="3"/>
      <c r="E64" s="3"/>
      <c r="G64" s="3"/>
      <c r="I64" s="10"/>
      <c r="L64" s="5"/>
      <c r="M64" s="5"/>
      <c r="N64" s="7"/>
    </row>
    <row r="65" spans="1:14" x14ac:dyDescent="0.2">
      <c r="A65" t="s">
        <v>2</v>
      </c>
      <c r="B65" t="s">
        <v>3</v>
      </c>
      <c r="C65" t="s">
        <v>4</v>
      </c>
      <c r="D65" t="s">
        <v>6</v>
      </c>
      <c r="E65" t="s">
        <v>7</v>
      </c>
      <c r="F65" t="s">
        <v>8</v>
      </c>
      <c r="G65" t="s">
        <v>9</v>
      </c>
      <c r="I65" s="9" t="s">
        <v>26</v>
      </c>
      <c r="K65" t="s">
        <v>29</v>
      </c>
    </row>
    <row r="66" spans="1:14" s="1" customFormat="1" x14ac:dyDescent="0.2">
      <c r="A66" s="1">
        <v>40839381</v>
      </c>
      <c r="B66" s="1">
        <f>0.5*B$1*POWER(A66,2)</f>
        <v>8172489698269489</v>
      </c>
      <c r="C66" s="1">
        <f>POWER(B$2,2)/B$1*LN(0.5*(EXP(B$1*A66/B$2)+EXP(-B$1*A66/B$2)))</f>
        <v>6500577776909783</v>
      </c>
      <c r="D66" s="1">
        <f>B$1*A66</f>
        <v>400225933.80000001</v>
      </c>
      <c r="E66" s="1">
        <f>B$2*(0.5*(EXP(B$1*A66/B$2)-EXP(-B$1*A66/B$2)))/(0.5*(EXP(B$1*A66/B$2)+EXP(-B$1*A66/B$2)))</f>
        <v>260959888.00270948</v>
      </c>
      <c r="F66" s="1">
        <f>B$1</f>
        <v>9.8000000000000007</v>
      </c>
      <c r="G66" s="1">
        <f>B$1*POWER(0.5*(EXP(B$1*A66/B$2)+EXP(-B$1*A66/B$2)),-2)</f>
        <v>2.3743891704459528</v>
      </c>
      <c r="I66" s="9"/>
      <c r="J66" s="1" t="s">
        <v>25</v>
      </c>
      <c r="K66" s="1">
        <f>K67*B$3</f>
        <v>9460730472580800</v>
      </c>
      <c r="L66" s="4">
        <f>INT(A66/31557600)</f>
        <v>1</v>
      </c>
      <c r="M66" s="4">
        <f>INT((A66-L66*31557600)/86400)</f>
        <v>107</v>
      </c>
      <c r="N66" s="6">
        <f>(A66-L66*31557600-M66*86400)/3600</f>
        <v>10.272500000000001</v>
      </c>
    </row>
    <row r="67" spans="1:14" x14ac:dyDescent="0.2">
      <c r="C67" s="1">
        <f>C66/B66</f>
        <v>0.79542196037105672</v>
      </c>
      <c r="E67" s="1">
        <f>E66/D66</f>
        <v>0.65203143015993503</v>
      </c>
      <c r="G67" s="1">
        <f>G66/F66</f>
        <v>0.24228460922917883</v>
      </c>
      <c r="H67" t="s">
        <v>18</v>
      </c>
      <c r="K67">
        <v>1</v>
      </c>
    </row>
    <row r="68" spans="1:14" x14ac:dyDescent="0.2">
      <c r="C68" s="1"/>
      <c r="E68" s="1">
        <f>E66/B$2</f>
        <v>0.87046848924634879</v>
      </c>
      <c r="G68" s="1"/>
      <c r="H68" t="s">
        <v>19</v>
      </c>
      <c r="I68" s="9">
        <f>1/SQRT(1-POWER(E68,2))</f>
        <v>2.0315947714510734</v>
      </c>
      <c r="J68" s="8">
        <f>100*E68</f>
        <v>87.046848924634872</v>
      </c>
      <c r="K68" s="4"/>
    </row>
    <row r="69" spans="1:14" x14ac:dyDescent="0.2">
      <c r="A69" t="s">
        <v>10</v>
      </c>
      <c r="B69" t="s">
        <v>12</v>
      </c>
      <c r="C69" t="s">
        <v>13</v>
      </c>
      <c r="D69" t="s">
        <v>14</v>
      </c>
      <c r="E69" t="s">
        <v>15</v>
      </c>
      <c r="F69" t="s">
        <v>16</v>
      </c>
      <c r="G69" t="s">
        <v>17</v>
      </c>
      <c r="J69" s="8"/>
    </row>
    <row r="70" spans="1:14" x14ac:dyDescent="0.2">
      <c r="A70" s="1">
        <f>B$2/B$1*0.5*(EXP(B$1*A66/B$2)-EXP(-B$1*A66/B$2))</f>
        <v>54098443.26783292</v>
      </c>
      <c r="B70" s="1">
        <f>0.5*B$1*POWER(A70,2)</f>
        <v>1.4340543663614392E+16</v>
      </c>
      <c r="C70" s="1">
        <f>POWER(B$2,2)/B$1*(SQRT(1+POWER(B$1*A70/B$2,2))-1)</f>
        <v>9460725951015072</v>
      </c>
      <c r="D70" s="1">
        <f>B$1*A70</f>
        <v>530164744.02476263</v>
      </c>
      <c r="E70" s="4">
        <f>B$1*A70/SQRT(1+POWER(B$1*A70/B$2,2))</f>
        <v>260959888.00270948</v>
      </c>
      <c r="F70" s="1">
        <f>B$1</f>
        <v>9.8000000000000007</v>
      </c>
      <c r="G70" s="1">
        <f>B$1/POWER(1+POWER(B$1*A70/B$2,2),1.5)</f>
        <v>1.1687316800633605</v>
      </c>
      <c r="J70" s="8"/>
      <c r="K70" s="11">
        <f>C70/K66</f>
        <v>0.99999952207012544</v>
      </c>
      <c r="L70" s="4">
        <f>INT(A70/31557600)</f>
        <v>1</v>
      </c>
      <c r="M70" s="4">
        <f>INT((A70-L70*31557600)/86400)</f>
        <v>260</v>
      </c>
      <c r="N70" s="6">
        <f>(A70-L70*31557600-M70*86400)/3600</f>
        <v>21.345352175811097</v>
      </c>
    </row>
    <row r="71" spans="1:14" x14ac:dyDescent="0.2">
      <c r="A71" s="1">
        <f>A70/A66</f>
        <v>1.3246636443346906</v>
      </c>
      <c r="C71" s="1">
        <f>C70/B70</f>
        <v>0.65971877865546624</v>
      </c>
      <c r="E71" s="1">
        <f>E70/D70</f>
        <v>0.49222414531306652</v>
      </c>
      <c r="G71" s="1">
        <f>G70/F70</f>
        <v>0.1192583347003429</v>
      </c>
      <c r="H71" t="s">
        <v>18</v>
      </c>
      <c r="J71" s="8"/>
    </row>
    <row r="72" spans="1:14" x14ac:dyDescent="0.2">
      <c r="C72" s="1"/>
      <c r="E72" s="1">
        <f>E70/B$2</f>
        <v>0.87046848924634879</v>
      </c>
      <c r="G72" s="1"/>
      <c r="H72" t="s">
        <v>19</v>
      </c>
      <c r="I72" s="9">
        <f>1/SQRT(1-POWER(E72,2))</f>
        <v>2.0315947714510734</v>
      </c>
      <c r="J72" s="8">
        <f>100*E72</f>
        <v>87.046848924634872</v>
      </c>
    </row>
    <row r="73" spans="1:14" x14ac:dyDescent="0.2">
      <c r="A73" s="1">
        <f>A70/A66</f>
        <v>1.3246636443346906</v>
      </c>
      <c r="C73" s="1">
        <f>C70/C66</f>
        <v>1.4553669344007867</v>
      </c>
      <c r="E73" s="1">
        <f>E70/E66</f>
        <v>1</v>
      </c>
      <c r="G73" s="1">
        <f>G70/G66</f>
        <v>0.49222414531306669</v>
      </c>
      <c r="H73" t="s">
        <v>20</v>
      </c>
      <c r="K73" s="4">
        <f>4000*K66/K$196</f>
        <v>1.6000000000000001E-3</v>
      </c>
    </row>
    <row r="74" spans="1:14" s="2" customFormat="1" x14ac:dyDescent="0.2">
      <c r="A74" s="2">
        <f>A64+1</f>
        <v>9</v>
      </c>
      <c r="C74" s="3"/>
      <c r="E74" s="3"/>
      <c r="G74" s="3"/>
      <c r="I74" s="10"/>
      <c r="L74" s="5"/>
      <c r="M74" s="5"/>
      <c r="N74" s="7"/>
    </row>
    <row r="75" spans="1:14" x14ac:dyDescent="0.2">
      <c r="A75" t="s">
        <v>2</v>
      </c>
      <c r="B75" t="s">
        <v>3</v>
      </c>
      <c r="C75" t="s">
        <v>4</v>
      </c>
      <c r="D75" t="s">
        <v>6</v>
      </c>
      <c r="E75" t="s">
        <v>7</v>
      </c>
      <c r="F75" t="s">
        <v>8</v>
      </c>
      <c r="G75" t="s">
        <v>9</v>
      </c>
      <c r="I75" s="9" t="s">
        <v>26</v>
      </c>
      <c r="K75" t="s">
        <v>29</v>
      </c>
    </row>
    <row r="76" spans="1:14" s="1" customFormat="1" x14ac:dyDescent="0.2">
      <c r="A76" s="1">
        <v>55879040</v>
      </c>
      <c r="B76" s="1">
        <f>0.5*B$1*POWER(A76,2)</f>
        <v>1.5300088845475842E+16</v>
      </c>
      <c r="C76" s="1">
        <f>POWER(B$2,2)/B$1*LN(0.5*(EXP(B$1*A76/B$2)+EXP(-B$1*A76/B$2)))</f>
        <v>1.0629837352247194E+16</v>
      </c>
      <c r="D76" s="1">
        <f>B$1*A76</f>
        <v>547614592</v>
      </c>
      <c r="E76" s="1">
        <f>B$2*(0.5*(EXP(B$1*A76/B$2)-EXP(-B$1*A76/B$2)))/(0.5*(EXP(B$1*A76/B$2)+EXP(-B$1*A76/B$2)))</f>
        <v>284652000.95793235</v>
      </c>
      <c r="F76" s="1">
        <f>B$1</f>
        <v>9.8000000000000007</v>
      </c>
      <c r="G76" s="1">
        <f>B$1*POWER(0.5*(EXP(B$1*A76/B$2)+EXP(-B$1*A76/B$2)),-2)</f>
        <v>0.9648657726822264</v>
      </c>
      <c r="I76" s="9"/>
      <c r="J76" s="1" t="s">
        <v>31</v>
      </c>
      <c r="K76" s="1">
        <f>K77*B$3</f>
        <v>2.0056748601871296E+16</v>
      </c>
      <c r="L76" s="4">
        <f>INT(A76/31557600)</f>
        <v>1</v>
      </c>
      <c r="M76" s="4">
        <f>INT((A76-L76*31557600)/86400)</f>
        <v>281</v>
      </c>
      <c r="N76" s="6">
        <f>(A76-L76*31557600-M76*86400)/3600</f>
        <v>11.955555555555556</v>
      </c>
    </row>
    <row r="77" spans="1:14" x14ac:dyDescent="0.2">
      <c r="C77" s="1">
        <f>C76/B76</f>
        <v>0.69475657688029591</v>
      </c>
      <c r="E77" s="1">
        <f>E76/D76</f>
        <v>0.51980353539945912</v>
      </c>
      <c r="G77" s="1">
        <f>G76/F76</f>
        <v>9.8455691090023098E-2</v>
      </c>
      <c r="H77" t="s">
        <v>18</v>
      </c>
      <c r="K77">
        <v>2.12</v>
      </c>
    </row>
    <row r="78" spans="1:14" x14ac:dyDescent="0.2">
      <c r="C78" s="1"/>
      <c r="E78" s="1">
        <f>E76/B$2</f>
        <v>0.94949687145876216</v>
      </c>
      <c r="G78" s="1"/>
      <c r="H78" t="s">
        <v>19</v>
      </c>
      <c r="I78" s="9">
        <f>1/SQRT(1-POWER(E78,2))</f>
        <v>3.1869818306302653</v>
      </c>
      <c r="J78" s="8">
        <f>100*E78</f>
        <v>94.949687145876212</v>
      </c>
      <c r="K78" s="4"/>
    </row>
    <row r="79" spans="1:14" x14ac:dyDescent="0.2">
      <c r="A79" t="s">
        <v>10</v>
      </c>
      <c r="B79" t="s">
        <v>12</v>
      </c>
      <c r="C79" t="s">
        <v>13</v>
      </c>
      <c r="D79" t="s">
        <v>14</v>
      </c>
      <c r="E79" t="s">
        <v>15</v>
      </c>
      <c r="F79" t="s">
        <v>16</v>
      </c>
      <c r="G79" t="s">
        <v>17</v>
      </c>
      <c r="J79" s="8"/>
    </row>
    <row r="80" spans="1:14" x14ac:dyDescent="0.2">
      <c r="A80" s="1">
        <f>B$2/B$1*0.5*(EXP(B$1*A76/B$2)-EXP(-B$1*A76/B$2))</f>
        <v>92569464.806681409</v>
      </c>
      <c r="B80" s="1">
        <f>0.5*B$1*POWER(A80,2)</f>
        <v>4.19886184915176E+16</v>
      </c>
      <c r="C80" s="1">
        <f>POWER(B$2,2)/B$1*(SQRT(1+POWER(B$1*A80/B$2,2))-1)</f>
        <v>2.005674740900278E+16</v>
      </c>
      <c r="D80" s="1">
        <f>B$1*A80</f>
        <v>907180755.10547793</v>
      </c>
      <c r="E80" s="4">
        <f>B$1*A80/SQRT(1+POWER(B$1*A80/B$2,2))</f>
        <v>284652000.95793235</v>
      </c>
      <c r="F80" s="1">
        <f>B$1</f>
        <v>9.8000000000000007</v>
      </c>
      <c r="G80" s="1">
        <f>B$1/POWER(1+POWER(B$1*A80/B$2,2),1.5)</f>
        <v>0.30275220379634654</v>
      </c>
      <c r="J80" s="8"/>
      <c r="K80" s="11">
        <f>C80/K76</f>
        <v>0.99999994052532937</v>
      </c>
      <c r="L80" s="4">
        <f>INT(A80/31557600)</f>
        <v>2</v>
      </c>
      <c r="M80" s="4">
        <f>INT((A80-L80*31557600)/86400)</f>
        <v>340</v>
      </c>
      <c r="N80" s="6">
        <f>(A80-L80*31557600-M80*86400)/3600</f>
        <v>21.740224078169298</v>
      </c>
    </row>
    <row r="81" spans="1:14" x14ac:dyDescent="0.2">
      <c r="A81" s="1">
        <f>A80/A76</f>
        <v>1.6566044228154495</v>
      </c>
      <c r="C81" s="1">
        <f>C80/B80</f>
        <v>0.47767104824024104</v>
      </c>
      <c r="E81" s="1">
        <f>E80/D80</f>
        <v>0.31377649862604928</v>
      </c>
      <c r="G81" s="1">
        <f>G80/F80</f>
        <v>3.0893082020035358E-2</v>
      </c>
      <c r="H81" t="s">
        <v>18</v>
      </c>
      <c r="J81" s="8"/>
    </row>
    <row r="82" spans="1:14" x14ac:dyDescent="0.2">
      <c r="C82" s="1"/>
      <c r="E82" s="1">
        <f>E80/B$2</f>
        <v>0.94949687145876216</v>
      </c>
      <c r="G82" s="1"/>
      <c r="H82" t="s">
        <v>19</v>
      </c>
      <c r="I82" s="9">
        <f>1/SQRT(1-POWER(E82,2))</f>
        <v>3.1869818306302653</v>
      </c>
      <c r="J82" s="8">
        <f>100*E82</f>
        <v>94.949687145876212</v>
      </c>
    </row>
    <row r="83" spans="1:14" x14ac:dyDescent="0.2">
      <c r="A83" s="1">
        <f>A80/A76</f>
        <v>1.6566044228154495</v>
      </c>
      <c r="C83" s="1">
        <f>C80/C76</f>
        <v>1.8868348352256488</v>
      </c>
      <c r="E83" s="1">
        <f>E80/E76</f>
        <v>1</v>
      </c>
      <c r="G83" s="1">
        <f>G80/G76</f>
        <v>0.31377649862604923</v>
      </c>
      <c r="H83" t="s">
        <v>20</v>
      </c>
      <c r="K83" s="4">
        <f>4000*K76/K$196</f>
        <v>3.3919999999999996E-3</v>
      </c>
    </row>
    <row r="84" spans="1:14" s="2" customFormat="1" x14ac:dyDescent="0.2">
      <c r="A84" s="2">
        <f>A74+1</f>
        <v>10</v>
      </c>
      <c r="C84" s="3"/>
      <c r="E84" s="3"/>
      <c r="G84" s="3"/>
      <c r="I84" s="10"/>
      <c r="L84" s="5"/>
      <c r="M84" s="5"/>
      <c r="N84" s="7"/>
    </row>
    <row r="85" spans="1:14" x14ac:dyDescent="0.2">
      <c r="A85" t="s">
        <v>2</v>
      </c>
      <c r="B85" t="s">
        <v>3</v>
      </c>
      <c r="C85" t="s">
        <v>4</v>
      </c>
      <c r="D85" t="s">
        <v>6</v>
      </c>
      <c r="E85" t="s">
        <v>7</v>
      </c>
      <c r="F85" t="s">
        <v>8</v>
      </c>
      <c r="G85" t="s">
        <v>9</v>
      </c>
      <c r="I85" s="9" t="s">
        <v>26</v>
      </c>
      <c r="K85" t="s">
        <v>29</v>
      </c>
    </row>
    <row r="86" spans="1:14" s="1" customFormat="1" x14ac:dyDescent="0.2">
      <c r="A86" s="1">
        <v>72376670</v>
      </c>
      <c r="B86" s="1">
        <f>0.5*B$1*POWER(A86,2)</f>
        <v>2.5668073565415612E+16</v>
      </c>
      <c r="C86" s="1">
        <f>POWER(B$2,2)/B$1*LN(0.5*(EXP(B$1*A86/B$2)+EXP(-B$1*A86/B$2)))</f>
        <v>1.5421588201768284E+16</v>
      </c>
      <c r="D86" s="1">
        <f>B$1*A86</f>
        <v>709291366</v>
      </c>
      <c r="E86" s="1">
        <f>B$2*(0.5*(EXP(B$1*A86/B$2)-EXP(-B$1*A86/B$2)))/(0.5*(EXP(B$1*A86/B$2)+EXP(-B$1*A86/B$2)))</f>
        <v>294556322.81804681</v>
      </c>
      <c r="F86" s="1">
        <f>B$1</f>
        <v>9.8000000000000007</v>
      </c>
      <c r="G86" s="1">
        <f>B$1*POWER(0.5*(EXP(B$1*A86/B$2)+EXP(-B$1*A86/B$2)),-2)</f>
        <v>0.33934143830437352</v>
      </c>
      <c r="I86" s="9"/>
      <c r="J86" s="1" t="s">
        <v>32</v>
      </c>
      <c r="K86" s="1">
        <f>K87*B$3</f>
        <v>4.0113497203742592E+16</v>
      </c>
      <c r="L86" s="4">
        <f>INT(A86/31557600)</f>
        <v>2</v>
      </c>
      <c r="M86" s="4">
        <f>INT((A86-L86*31557600)/86400)</f>
        <v>107</v>
      </c>
      <c r="N86" s="6">
        <f>(A86-L86*31557600-M86*86400)/3600</f>
        <v>4.6305555555555555</v>
      </c>
    </row>
    <row r="87" spans="1:14" x14ac:dyDescent="0.2">
      <c r="C87" s="1">
        <f>C86/B86</f>
        <v>0.60080816592901098</v>
      </c>
      <c r="E87" s="1">
        <f>E86/D86</f>
        <v>0.41528254387076075</v>
      </c>
      <c r="G87" s="1">
        <f>G86/F86</f>
        <v>3.4626677377997295E-2</v>
      </c>
      <c r="H87" t="s">
        <v>18</v>
      </c>
      <c r="K87">
        <v>4.24</v>
      </c>
    </row>
    <row r="88" spans="1:14" x14ac:dyDescent="0.2">
      <c r="C88" s="1"/>
      <c r="E88" s="1">
        <f>E86/B$2</f>
        <v>0.98253413305696569</v>
      </c>
      <c r="G88" s="1"/>
      <c r="H88" t="s">
        <v>19</v>
      </c>
      <c r="I88" s="9">
        <f>1/SQRT(1-POWER(E88,2))</f>
        <v>5.3739619821249303</v>
      </c>
      <c r="J88" s="8">
        <f>100*E88</f>
        <v>98.253413305696569</v>
      </c>
      <c r="K88" s="4"/>
    </row>
    <row r="89" spans="1:14" x14ac:dyDescent="0.2">
      <c r="A89" t="s">
        <v>10</v>
      </c>
      <c r="B89" t="s">
        <v>12</v>
      </c>
      <c r="C89" t="s">
        <v>13</v>
      </c>
      <c r="D89" t="s">
        <v>14</v>
      </c>
      <c r="E89" t="s">
        <v>15</v>
      </c>
      <c r="F89" t="s">
        <v>16</v>
      </c>
      <c r="G89" t="s">
        <v>17</v>
      </c>
      <c r="J89" s="8"/>
    </row>
    <row r="90" spans="1:14" x14ac:dyDescent="0.2">
      <c r="A90" s="1">
        <f>B$2/B$1*0.5*(EXP(B$1*A86/B$2)-EXP(-B$1*A86/B$2))</f>
        <v>161523926.57333583</v>
      </c>
      <c r="B90" s="1">
        <f>0.5*B$1*POWER(A90,2)</f>
        <v>1.2784089639277509E+17</v>
      </c>
      <c r="C90" s="1">
        <f>POWER(B$2,2)/B$1*(SQRT(1+POWER(B$1*A90/B$2,2))-1)</f>
        <v>4.011347941870108E+16</v>
      </c>
      <c r="D90" s="1">
        <f>B$1*A90</f>
        <v>1582934480.4186912</v>
      </c>
      <c r="E90" s="4">
        <f>B$1*A90/SQRT(1+POWER(B$1*A90/B$2,2))</f>
        <v>294556322.81804669</v>
      </c>
      <c r="F90" s="1">
        <f>B$1</f>
        <v>9.8000000000000007</v>
      </c>
      <c r="G90" s="1">
        <f>B$1/POWER(1+POWER(B$1*A90/B$2,2),1.5)</f>
        <v>6.3145485478517602E-2</v>
      </c>
      <c r="J90" s="8"/>
      <c r="K90" s="11">
        <f>C90/K86</f>
        <v>0.99999955663198792</v>
      </c>
      <c r="L90" s="4">
        <f>INT(A90/31557600)</f>
        <v>5</v>
      </c>
      <c r="M90" s="4">
        <f>INT((A90-L90*31557600)/86400)</f>
        <v>43</v>
      </c>
      <c r="N90" s="6">
        <f>(A90-L90*31557600-M90*86400)/3600</f>
        <v>5.757381482173999</v>
      </c>
    </row>
    <row r="91" spans="1:14" x14ac:dyDescent="0.2">
      <c r="A91" s="1">
        <f>A90/A86</f>
        <v>2.2317126026015819</v>
      </c>
      <c r="C91" s="1">
        <f>C90/B90</f>
        <v>0.31377658128630026</v>
      </c>
      <c r="E91" s="1">
        <f>E90/D90</f>
        <v>0.18608244779666155</v>
      </c>
      <c r="G91" s="1">
        <f>G90/F90</f>
        <v>6.44341688556302E-3</v>
      </c>
      <c r="H91" t="s">
        <v>18</v>
      </c>
      <c r="J91" s="8"/>
    </row>
    <row r="92" spans="1:14" x14ac:dyDescent="0.2">
      <c r="C92" s="1"/>
      <c r="E92" s="1">
        <f>E90/B$2</f>
        <v>0.98253413305696535</v>
      </c>
      <c r="G92" s="1"/>
      <c r="H92" t="s">
        <v>19</v>
      </c>
      <c r="I92" s="9">
        <f>1/SQRT(1-POWER(E92,2))</f>
        <v>5.3739619821248779</v>
      </c>
      <c r="J92" s="8">
        <f>100*E92</f>
        <v>98.25341330569654</v>
      </c>
    </row>
    <row r="93" spans="1:14" x14ac:dyDescent="0.2">
      <c r="A93" s="1">
        <f>A90/A86</f>
        <v>2.2317126026015819</v>
      </c>
      <c r="C93" s="1">
        <f>C90/C86</f>
        <v>2.601125052353658</v>
      </c>
      <c r="E93" s="1">
        <f>E90/E86</f>
        <v>0.99999999999999956</v>
      </c>
      <c r="G93" s="1">
        <f>G90/G86</f>
        <v>0.18608244779666147</v>
      </c>
      <c r="H93" t="s">
        <v>20</v>
      </c>
      <c r="K93" s="4">
        <f>4000*K86/K$196</f>
        <v>6.7839999999999992E-3</v>
      </c>
    </row>
    <row r="94" spans="1:14" s="2" customFormat="1" x14ac:dyDescent="0.2">
      <c r="A94" s="2">
        <f>A84+1</f>
        <v>11</v>
      </c>
      <c r="C94" s="3"/>
      <c r="E94" s="3"/>
      <c r="G94" s="3"/>
      <c r="I94" s="10"/>
      <c r="L94" s="5"/>
      <c r="M94" s="5"/>
      <c r="N94" s="7"/>
    </row>
    <row r="95" spans="1:14" x14ac:dyDescent="0.2">
      <c r="A95" t="s">
        <v>2</v>
      </c>
      <c r="B95" t="s">
        <v>3</v>
      </c>
      <c r="C95" t="s">
        <v>4</v>
      </c>
      <c r="D95" t="s">
        <v>6</v>
      </c>
      <c r="E95" t="s">
        <v>7</v>
      </c>
      <c r="F95" t="s">
        <v>8</v>
      </c>
      <c r="G95" t="s">
        <v>9</v>
      </c>
      <c r="I95" s="9" t="s">
        <v>26</v>
      </c>
      <c r="K95" t="s">
        <v>29</v>
      </c>
    </row>
    <row r="96" spans="1:14" s="1" customFormat="1" x14ac:dyDescent="0.2">
      <c r="A96" s="1">
        <v>120636030</v>
      </c>
      <c r="B96" s="1">
        <f>0.5*B$1*POWER(A96,2)</f>
        <v>7.1309953497388416E+16</v>
      </c>
      <c r="C96" s="1">
        <f>POWER(B$2,2)/B$1*LN(0.5*(EXP(B$1*A96/B$2)+EXP(-B$1*A96/B$2)))</f>
        <v>2.9812383004655844E+16</v>
      </c>
      <c r="D96" s="1">
        <f>B$1*A96</f>
        <v>1182233094</v>
      </c>
      <c r="E96" s="1">
        <f>B$2*(0.5*(EXP(B$1*A96/B$2)-EXP(-B$1*A96/B$2)))/(0.5*(EXP(B$1*A96/B$2)+EXP(-B$1*A96/B$2)))</f>
        <v>299567343.95925665</v>
      </c>
      <c r="F96" s="1">
        <f>B$1</f>
        <v>9.8000000000000007</v>
      </c>
      <c r="G96" s="1">
        <f>B$1*POWER(0.5*(EXP(B$1*A96/B$2)+EXP(-B$1*A96/B$2)),-2)</f>
        <v>1.4712106685883023E-2</v>
      </c>
      <c r="I96" s="9"/>
      <c r="J96" s="1" t="s">
        <v>33</v>
      </c>
      <c r="K96" s="1">
        <f>C100</f>
        <v>2.2752503779090435E+17</v>
      </c>
      <c r="L96" s="4">
        <f>INT(A96/31557600)</f>
        <v>3</v>
      </c>
      <c r="M96" s="4">
        <f>INT((A96-L96*31557600)/86400)</f>
        <v>300</v>
      </c>
      <c r="N96" s="6">
        <f>(A96-L96*31557600-M96*86400)/3600</f>
        <v>12.008333333333333</v>
      </c>
    </row>
    <row r="97" spans="1:14" x14ac:dyDescent="0.2">
      <c r="C97" s="1">
        <f>C96/B96</f>
        <v>0.41806762650248624</v>
      </c>
      <c r="E97" s="1">
        <f>E96/D96</f>
        <v>0.25339109984283409</v>
      </c>
      <c r="G97" s="1">
        <f>G96/F96</f>
        <v>1.5012353761105124E-3</v>
      </c>
      <c r="H97" t="s">
        <v>18</v>
      </c>
      <c r="K97" s="6">
        <f>K96/B$3</f>
        <v>24.049415470646807</v>
      </c>
    </row>
    <row r="98" spans="1:14" x14ac:dyDescent="0.2">
      <c r="C98" s="1"/>
      <c r="E98" s="1">
        <f>E96/B$2</f>
        <v>0.99924910038683046</v>
      </c>
      <c r="G98" s="1"/>
      <c r="H98" t="s">
        <v>19</v>
      </c>
      <c r="I98" s="9">
        <f>1/SQRT(1-POWER(E98,2))</f>
        <v>25.809263113066059</v>
      </c>
      <c r="J98" s="8">
        <f>100*E98</f>
        <v>99.924910038683052</v>
      </c>
      <c r="K98" s="4">
        <f>4000*K96/K$196</f>
        <v>3.8479064753034885E-2</v>
      </c>
    </row>
    <row r="99" spans="1:14" x14ac:dyDescent="0.2">
      <c r="A99" t="s">
        <v>10</v>
      </c>
      <c r="B99" t="s">
        <v>12</v>
      </c>
      <c r="C99" t="s">
        <v>13</v>
      </c>
      <c r="D99" t="s">
        <v>14</v>
      </c>
      <c r="E99" t="s">
        <v>15</v>
      </c>
      <c r="F99" t="s">
        <v>16</v>
      </c>
      <c r="G99" t="s">
        <v>17</v>
      </c>
      <c r="J99" s="8"/>
    </row>
    <row r="100" spans="1:14" x14ac:dyDescent="0.2">
      <c r="A100" s="1">
        <f>B$2/B$1*0.5*(EXP(B$1*A96/B$2)-EXP(-B$1*A96/B$2))</f>
        <v>788940040.84954584</v>
      </c>
      <c r="B100" s="1">
        <f>0.5*B$1*POWER(A100,2)</f>
        <v>3.0498893014728474E+18</v>
      </c>
      <c r="C100" s="1">
        <f>POWER(B$2,2)/B$1*(SQRT(1+POWER(B$1*A100/B$2,2))-1)</f>
        <v>2.2752503779090435E+17</v>
      </c>
      <c r="D100" s="1">
        <f>B$1*A100</f>
        <v>7731612400.3255501</v>
      </c>
      <c r="E100" s="4">
        <f>B$1*A100/SQRT(1+POWER(B$1*A100/B$2,2))</f>
        <v>299567343.95925659</v>
      </c>
      <c r="F100" s="1">
        <f>B$1</f>
        <v>9.8000000000000007</v>
      </c>
      <c r="G100" s="1">
        <f>B$1/POWER(1+POWER(B$1*A100/B$2,2),1.5)</f>
        <v>5.7003203157851253E-4</v>
      </c>
      <c r="J100" s="8"/>
      <c r="K100" s="11">
        <f>C100/K96</f>
        <v>1</v>
      </c>
      <c r="L100" s="4">
        <f>INT(A100/31557600)</f>
        <v>25</v>
      </c>
      <c r="M100" s="4">
        <f>INT((A100-L100*31557600)/86400)</f>
        <v>0</v>
      </c>
      <c r="N100" s="6">
        <f>(A100-L100*31557600-M100*86400)/3600</f>
        <v>1.1347096065680186E-2</v>
      </c>
    </row>
    <row r="101" spans="1:14" x14ac:dyDescent="0.2">
      <c r="A101" s="1">
        <f>A100/A96</f>
        <v>6.5398375663518253</v>
      </c>
      <c r="C101" s="1">
        <f>C100/B100</f>
        <v>7.4601080662510713E-2</v>
      </c>
      <c r="E101" s="1">
        <f>E100/D100</f>
        <v>3.8745778816672558E-2</v>
      </c>
      <c r="G101" s="1">
        <f>G100/F100</f>
        <v>5.8166533834542088E-5</v>
      </c>
      <c r="H101" t="s">
        <v>18</v>
      </c>
      <c r="J101" s="8"/>
    </row>
    <row r="102" spans="1:14" x14ac:dyDescent="0.2">
      <c r="C102" s="1"/>
      <c r="E102" s="1">
        <f>E100/B$2</f>
        <v>0.99924910038683024</v>
      </c>
      <c r="G102" s="1"/>
      <c r="H102" t="s">
        <v>19</v>
      </c>
      <c r="I102" s="9">
        <f>1/SQRT(1-POWER(E102,2))</f>
        <v>25.80926311306224</v>
      </c>
      <c r="J102" s="8">
        <f>100*E102</f>
        <v>99.924910038683024</v>
      </c>
    </row>
    <row r="103" spans="1:14" x14ac:dyDescent="0.2">
      <c r="A103" s="1">
        <f>A100/A96</f>
        <v>6.5398375663518253</v>
      </c>
      <c r="C103" s="1">
        <f>C100/C96</f>
        <v>7.6318970461157507</v>
      </c>
      <c r="E103" s="1">
        <f>E100/E96</f>
        <v>0.99999999999999978</v>
      </c>
      <c r="G103" s="1">
        <f>G100/G96</f>
        <v>3.8745778816672516E-2</v>
      </c>
      <c r="H103" t="s">
        <v>20</v>
      </c>
      <c r="K103" s="4">
        <f>4000*K96/K$196</f>
        <v>3.8479064753034885E-2</v>
      </c>
    </row>
    <row r="104" spans="1:14" s="2" customFormat="1" x14ac:dyDescent="0.2">
      <c r="A104" s="2">
        <f>A94+1</f>
        <v>12</v>
      </c>
      <c r="C104" s="3"/>
      <c r="E104" s="3"/>
      <c r="G104" s="3"/>
      <c r="I104" s="10"/>
      <c r="L104" s="5"/>
      <c r="M104" s="5"/>
      <c r="N104" s="7"/>
    </row>
    <row r="105" spans="1:14" x14ac:dyDescent="0.2">
      <c r="A105" t="s">
        <v>2</v>
      </c>
      <c r="B105" t="s">
        <v>3</v>
      </c>
      <c r="C105" t="s">
        <v>4</v>
      </c>
      <c r="D105" t="s">
        <v>6</v>
      </c>
      <c r="E105" t="s">
        <v>7</v>
      </c>
      <c r="F105" t="s">
        <v>8</v>
      </c>
      <c r="G105" t="s">
        <v>9</v>
      </c>
      <c r="I105" s="9" t="s">
        <v>26</v>
      </c>
      <c r="K105" t="s">
        <v>29</v>
      </c>
    </row>
    <row r="106" spans="1:14" s="1" customFormat="1" x14ac:dyDescent="0.2">
      <c r="A106" s="1">
        <v>139000000</v>
      </c>
      <c r="B106" s="1">
        <f>0.5*B$1*POWER(A106,2)</f>
        <v>9.46729E+16</v>
      </c>
      <c r="C106" s="1">
        <f>POWER(B$2,2)/B$1*LN(0.5*(EXP(B$1*A106/B$2)+EXP(-B$1*A106/B$2)))</f>
        <v>3.5315355605735592E+16</v>
      </c>
      <c r="D106" s="1">
        <f>B$1*A106</f>
        <v>1362200000</v>
      </c>
      <c r="E106" s="1">
        <f>B$2*(0.5*(EXP(B$1*A106/B$2)-EXP(-B$1*A106/B$2)))/(0.5*(EXP(B$1*A106/B$2)+EXP(-B$1*A106/B$2)))</f>
        <v>299724678.51092672</v>
      </c>
      <c r="F106" s="1">
        <f>B$1</f>
        <v>9.8000000000000007</v>
      </c>
      <c r="G106" s="1">
        <f>B$1*POWER(0.5*(EXP(B$1*A106/B$2)+EXP(-B$1*A106/B$2)),-2)</f>
        <v>4.4308246385070665E-3</v>
      </c>
      <c r="I106" s="9"/>
      <c r="J106" s="1" t="s">
        <v>43</v>
      </c>
      <c r="K106" s="1">
        <f>C110</f>
        <v>4.2213561198113011E+17</v>
      </c>
      <c r="L106" s="4">
        <f>INT(A106/31557600)</f>
        <v>4</v>
      </c>
      <c r="M106" s="4">
        <f>INT((A106-L106*31557600)/86400)</f>
        <v>147</v>
      </c>
      <c r="N106" s="6">
        <f>(A106-L106*31557600-M106*86400)/3600</f>
        <v>19.111111111111111</v>
      </c>
    </row>
    <row r="107" spans="1:14" x14ac:dyDescent="0.2">
      <c r="C107" s="1">
        <f>C106/B106</f>
        <v>0.37302496919113698</v>
      </c>
      <c r="E107" s="1">
        <f>E106/D106</f>
        <v>0.22002986236303532</v>
      </c>
      <c r="G107" s="1">
        <f>G106/F106</f>
        <v>4.5212496311296594E-4</v>
      </c>
      <c r="H107" t="s">
        <v>18</v>
      </c>
      <c r="K107" s="6">
        <f>K106/B$3</f>
        <v>44.619769393554598</v>
      </c>
    </row>
    <row r="108" spans="1:14" x14ac:dyDescent="0.2">
      <c r="C108" s="1"/>
      <c r="E108" s="1">
        <f>E106/B$2</f>
        <v>0.99977391196054277</v>
      </c>
      <c r="G108" s="1"/>
      <c r="H108" t="s">
        <v>19</v>
      </c>
      <c r="I108" s="9">
        <f>1/SQRT(1-POWER(E108,2))</f>
        <v>47.029542808642461</v>
      </c>
      <c r="J108" s="8">
        <f>100*E108</f>
        <v>99.97739119605427</v>
      </c>
      <c r="K108" s="4"/>
    </row>
    <row r="109" spans="1:14" x14ac:dyDescent="0.2">
      <c r="A109" t="s">
        <v>10</v>
      </c>
      <c r="B109" t="s">
        <v>12</v>
      </c>
      <c r="C109" t="s">
        <v>13</v>
      </c>
      <c r="D109" t="s">
        <v>14</v>
      </c>
      <c r="E109" t="s">
        <v>15</v>
      </c>
      <c r="F109" t="s">
        <v>16</v>
      </c>
      <c r="G109" t="s">
        <v>17</v>
      </c>
      <c r="J109" s="8"/>
    </row>
    <row r="110" spans="1:14" x14ac:dyDescent="0.2">
      <c r="A110" s="1">
        <f>B$2/B$1*0.5*(EXP(B$1*A106/B$2)-EXP(-B$1*A106/B$2))</f>
        <v>1438358632.5341492</v>
      </c>
      <c r="B110" s="1">
        <f>0.5*B$1*POWER(A110,2)</f>
        <v>1.0137490223348988E+19</v>
      </c>
      <c r="C110" s="1">
        <f>POWER(B$2,2)/B$1*(SQRT(1+POWER(B$1*A110/B$2,2))-1)</f>
        <v>4.2213561198113011E+17</v>
      </c>
      <c r="D110" s="1">
        <f>B$1*A110</f>
        <v>14095914598.834663</v>
      </c>
      <c r="E110" s="4">
        <f>B$1*A110/SQRT(1+POWER(B$1*A110/B$2,2))</f>
        <v>299724678.51092672</v>
      </c>
      <c r="F110" s="1">
        <f>B$1</f>
        <v>9.8000000000000007</v>
      </c>
      <c r="G110" s="1">
        <f>B$1/POWER(1+POWER(B$1*A110/B$2,2),1.5)</f>
        <v>9.4213644741052363E-5</v>
      </c>
      <c r="J110" s="8"/>
      <c r="K110" s="11">
        <f>C110/K106</f>
        <v>1</v>
      </c>
      <c r="L110" s="4">
        <f>INT(A110/31557600)</f>
        <v>45</v>
      </c>
      <c r="M110" s="4">
        <f>INT((A110-L110*31557600)/86400)</f>
        <v>211</v>
      </c>
      <c r="N110" s="6">
        <f>(A110-L110*31557600-M110*86400)/3600</f>
        <v>10.064592819213868</v>
      </c>
    </row>
    <row r="111" spans="1:14" x14ac:dyDescent="0.2">
      <c r="A111" s="1">
        <f>A110/A106</f>
        <v>10.347903831180929</v>
      </c>
      <c r="C111" s="1">
        <f>C110/B110</f>
        <v>4.1641037641531237E-2</v>
      </c>
      <c r="E111" s="1">
        <f>E110/D110</f>
        <v>2.1263230307574758E-2</v>
      </c>
      <c r="G111" s="1">
        <f>G110/F110</f>
        <v>9.6136372184747305E-6</v>
      </c>
      <c r="H111" t="s">
        <v>18</v>
      </c>
      <c r="J111" s="8"/>
    </row>
    <row r="112" spans="1:14" x14ac:dyDescent="0.2">
      <c r="C112" s="1"/>
      <c r="E112" s="1">
        <f>E110/B$2</f>
        <v>0.99977391196054277</v>
      </c>
      <c r="G112" s="1"/>
      <c r="H112" t="s">
        <v>19</v>
      </c>
      <c r="I112" s="9">
        <f>1/SQRT(1-POWER(E112,2))</f>
        <v>47.029542808642461</v>
      </c>
      <c r="J112" s="8">
        <f>100*E112</f>
        <v>99.97739119605427</v>
      </c>
    </row>
    <row r="113" spans="1:14" x14ac:dyDescent="0.2">
      <c r="A113" s="1">
        <f>A110/A106</f>
        <v>10.347903831180929</v>
      </c>
      <c r="C113" s="1">
        <f>C110/C106</f>
        <v>11.953316191797621</v>
      </c>
      <c r="E113" s="1">
        <f>E110/E106</f>
        <v>1</v>
      </c>
      <c r="G113" s="1">
        <f>G110/G106</f>
        <v>2.1263230307574744E-2</v>
      </c>
      <c r="H113" t="s">
        <v>20</v>
      </c>
      <c r="K113" s="4">
        <f>4000*K106/K$196</f>
        <v>7.1391631029687347E-2</v>
      </c>
    </row>
    <row r="114" spans="1:14" s="2" customFormat="1" x14ac:dyDescent="0.2">
      <c r="A114" s="2">
        <f>A104+1</f>
        <v>13</v>
      </c>
      <c r="C114" s="3"/>
      <c r="E114" s="3"/>
      <c r="G114" s="3"/>
      <c r="I114" s="10"/>
      <c r="L114" s="5"/>
      <c r="M114" s="5"/>
      <c r="N114" s="7"/>
    </row>
    <row r="115" spans="1:14" x14ac:dyDescent="0.2">
      <c r="A115" t="s">
        <v>2</v>
      </c>
      <c r="B115" t="s">
        <v>3</v>
      </c>
      <c r="C115" t="s">
        <v>4</v>
      </c>
      <c r="D115" t="s">
        <v>6</v>
      </c>
      <c r="E115" t="s">
        <v>7</v>
      </c>
      <c r="F115" t="s">
        <v>8</v>
      </c>
      <c r="G115" t="s">
        <v>9</v>
      </c>
      <c r="I115" s="9" t="s">
        <v>26</v>
      </c>
      <c r="K115" t="s">
        <v>29</v>
      </c>
    </row>
    <row r="116" spans="1:14" s="1" customFormat="1" x14ac:dyDescent="0.2">
      <c r="A116" s="1">
        <v>221608635</v>
      </c>
      <c r="B116" s="1">
        <f>0.5*B$1*POWER(A116,2)</f>
        <v>2.4064089682215981E+17</v>
      </c>
      <c r="C116" s="1">
        <f>POWER(B$2,2)/B$1*LN(0.5*(EXP(B$1*A116/B$2)+EXP(-B$1*A116/B$2)))</f>
        <v>6.0079769241428168E+16</v>
      </c>
      <c r="D116" s="1">
        <f>B$1*A116</f>
        <v>2171764623</v>
      </c>
      <c r="E116" s="1">
        <f>B$2*(0.5*(EXP(B$1*A116/B$2)-EXP(-B$1*A116/B$2)))/(0.5*(EXP(B$1*A116/B$2)+EXP(-B$1*A116/B$2)))</f>
        <v>299792152.08917803</v>
      </c>
      <c r="F116" s="1">
        <f>B$1</f>
        <v>9.8000000000000007</v>
      </c>
      <c r="G116" s="1">
        <f>B$1*POWER(0.5*(EXP(B$1*A116/B$2)+EXP(-B$1*A116/B$2)),-2)</f>
        <v>1.9999999634215163E-5</v>
      </c>
      <c r="I116" s="9"/>
      <c r="J116" s="1" t="s">
        <v>37</v>
      </c>
      <c r="K116" s="1">
        <f>C120</f>
        <v>6.4105089356140636E+18</v>
      </c>
      <c r="L116" s="4">
        <f>INT(A116/31557600)</f>
        <v>7</v>
      </c>
      <c r="M116" s="4">
        <f>INT((A116-L116*31557600)/86400)</f>
        <v>8</v>
      </c>
      <c r="N116" s="6">
        <f>(A116-L116*31557600-M116*86400)/3600</f>
        <v>3.9541666666666666</v>
      </c>
    </row>
    <row r="117" spans="1:14" x14ac:dyDescent="0.2">
      <c r="C117" s="1">
        <f>C116/B116</f>
        <v>0.24966566379541361</v>
      </c>
      <c r="E117" s="1">
        <f>E116/D116</f>
        <v>0.13804081202642282</v>
      </c>
      <c r="G117" s="1">
        <f>G116/F116</f>
        <v>2.0408162892056288E-6</v>
      </c>
      <c r="H117" t="s">
        <v>18</v>
      </c>
      <c r="K117" s="6">
        <f>K116/B$3</f>
        <v>677.59132914663155</v>
      </c>
    </row>
    <row r="118" spans="1:14" x14ac:dyDescent="0.2">
      <c r="C118" s="1"/>
      <c r="E118" s="1">
        <f>E116/B$2</f>
        <v>0.99999897959133455</v>
      </c>
      <c r="G118" s="1"/>
      <c r="H118" t="s">
        <v>19</v>
      </c>
      <c r="I118" s="9">
        <f>1/SQRT(1-POWER(E118,2))</f>
        <v>700.00000632880949</v>
      </c>
      <c r="J118" s="13">
        <f>100*E118</f>
        <v>99.999897959133449</v>
      </c>
      <c r="K118" s="4"/>
    </row>
    <row r="119" spans="1:14" x14ac:dyDescent="0.2">
      <c r="A119" t="s">
        <v>10</v>
      </c>
      <c r="B119" t="s">
        <v>12</v>
      </c>
      <c r="C119" t="s">
        <v>13</v>
      </c>
      <c r="D119" t="s">
        <v>14</v>
      </c>
      <c r="E119" t="s">
        <v>15</v>
      </c>
      <c r="F119" t="s">
        <v>16</v>
      </c>
      <c r="G119" t="s">
        <v>17</v>
      </c>
    </row>
    <row r="120" spans="1:14" x14ac:dyDescent="0.2">
      <c r="A120" s="1">
        <f>B$2/B$1*0.5*(EXP(B$1*A116/B$2)-EXP(-B$1*A116/B$2))</f>
        <v>21413725345.047405</v>
      </c>
      <c r="B120" s="1">
        <f>0.5*B$1*POWER(A120,2)</f>
        <v>2.2468834024503158E+21</v>
      </c>
      <c r="C120" s="1">
        <f>POWER(B$2,2)/B$1*(SQRT(1+POWER(B$1*A120/B$2,2))-1)</f>
        <v>6.4105089356140636E+18</v>
      </c>
      <c r="D120" s="1">
        <f>B$1*A120</f>
        <v>209854508381.4646</v>
      </c>
      <c r="E120" s="4">
        <f>B$1*A120/SQRT(1+POWER(B$1*A120/B$2,2))</f>
        <v>299792152.08917809</v>
      </c>
      <c r="F120" s="1">
        <f>B$1</f>
        <v>9.8000000000000007</v>
      </c>
      <c r="G120" s="1">
        <f>B$1/POWER(1+POWER(B$1*A120/B$2,2),1.5)</f>
        <v>2.8571427787603973E-8</v>
      </c>
      <c r="K120" s="11">
        <f>C120/K116</f>
        <v>1</v>
      </c>
      <c r="L120" s="4">
        <f>INT(A120/31557600)</f>
        <v>678</v>
      </c>
      <c r="M120" s="4">
        <f>INT((A120-L120*31557600)/86400)</f>
        <v>204</v>
      </c>
      <c r="N120" s="6">
        <f>(A120-L120*31557600-M120*86400)/3600</f>
        <v>13.040290945900811</v>
      </c>
    </row>
    <row r="121" spans="1:14" x14ac:dyDescent="0.2">
      <c r="A121" s="1">
        <f>A120/A116</f>
        <v>96.62856930212763</v>
      </c>
      <c r="C121" s="1">
        <f>C120/B120</f>
        <v>2.8530670210226076E-3</v>
      </c>
      <c r="E121" s="1">
        <f>E120/D120</f>
        <v>1.4285714155076843E-3</v>
      </c>
      <c r="G121" s="1">
        <f>G120/F120</f>
        <v>2.9154518150616297E-9</v>
      </c>
      <c r="H121" t="s">
        <v>18</v>
      </c>
    </row>
    <row r="122" spans="1:14" x14ac:dyDescent="0.2">
      <c r="C122" s="1"/>
      <c r="E122" s="1">
        <f>E120/B$2</f>
        <v>0.99999897959133477</v>
      </c>
      <c r="G122" s="1"/>
      <c r="H122" t="s">
        <v>19</v>
      </c>
      <c r="I122" s="9">
        <f>1/SQRT(1-POWER(E122,2))</f>
        <v>700.0000064049708</v>
      </c>
      <c r="J122" s="13">
        <f>100*E122</f>
        <v>99.999897959133477</v>
      </c>
    </row>
    <row r="123" spans="1:14" x14ac:dyDescent="0.2">
      <c r="A123" s="1">
        <f>A120/A116</f>
        <v>96.62856930212763</v>
      </c>
      <c r="C123" s="1">
        <f>C120/C116</f>
        <v>106.69995934660948</v>
      </c>
      <c r="E123" s="1">
        <f>E120/E116</f>
        <v>1.0000000000000002</v>
      </c>
      <c r="G123" s="1">
        <f>G120/G116</f>
        <v>1.4285714155076869E-3</v>
      </c>
      <c r="H123" t="s">
        <v>20</v>
      </c>
      <c r="K123" s="4">
        <f>4000*K116/K$196</f>
        <v>1.0841461266346102</v>
      </c>
    </row>
    <row r="124" spans="1:14" s="2" customFormat="1" x14ac:dyDescent="0.2">
      <c r="A124" s="2">
        <f>A114+1</f>
        <v>14</v>
      </c>
      <c r="C124" s="3"/>
      <c r="E124" s="3"/>
      <c r="G124" s="3"/>
      <c r="I124" s="10"/>
      <c r="L124" s="5"/>
      <c r="M124" s="5"/>
      <c r="N124" s="7"/>
    </row>
    <row r="125" spans="1:14" x14ac:dyDescent="0.2">
      <c r="A125" t="s">
        <v>2</v>
      </c>
      <c r="B125" t="s">
        <v>3</v>
      </c>
      <c r="C125" t="s">
        <v>4</v>
      </c>
      <c r="D125" t="s">
        <v>6</v>
      </c>
      <c r="E125" t="s">
        <v>7</v>
      </c>
      <c r="F125" t="s">
        <v>8</v>
      </c>
      <c r="G125" t="s">
        <v>9</v>
      </c>
      <c r="I125" s="9" t="s">
        <v>26</v>
      </c>
      <c r="K125" t="s">
        <v>29</v>
      </c>
    </row>
    <row r="126" spans="1:14" s="1" customFormat="1" x14ac:dyDescent="0.2">
      <c r="A126" s="1">
        <v>309149472</v>
      </c>
      <c r="B126" s="1">
        <f>0.5*B$1*POWER(A126,2)</f>
        <v>4.6830964058560608E+17</v>
      </c>
      <c r="C126" s="1">
        <f>POWER(B$2,2)/B$1*LN(0.5*(EXP(B$1*A126/B$2)+EXP(-B$1*A126/B$2)))</f>
        <v>8.6323847277260624E+16</v>
      </c>
      <c r="D126" s="1">
        <f>B$1*A126</f>
        <v>3029664825.6000004</v>
      </c>
      <c r="E126" s="1">
        <f>B$2*(0.5*(EXP(B$1*A126/B$2)-EXP(-B$1*A126/B$2)))/(0.5*(EXP(B$1*A126/B$2)+EXP(-B$1*A126/B$2)))</f>
        <v>299792457</v>
      </c>
      <c r="F126" s="1">
        <f>B$1</f>
        <v>9.8000000000000007</v>
      </c>
      <c r="G126" s="1">
        <f>B$1*POWER(0.5*(EXP(B$1*A126/B$2)+EXP(-B$1*A126/B$2)),-2)</f>
        <v>6.5378565121702663E-8</v>
      </c>
      <c r="I126" s="9"/>
      <c r="J126" s="1" t="s">
        <v>35</v>
      </c>
      <c r="K126" s="1">
        <f>C130</f>
        <v>1.1227296755474552E+20</v>
      </c>
      <c r="L126" s="4">
        <f>INT(A126/31557600)</f>
        <v>9</v>
      </c>
      <c r="M126" s="4">
        <f>INT((A126-L126*31557600)/86400)</f>
        <v>290</v>
      </c>
      <c r="N126" s="6">
        <f>(A126-L126*31557600-M126*86400)/3600</f>
        <v>20.853333333333332</v>
      </c>
    </row>
    <row r="127" spans="1:14" x14ac:dyDescent="0.2">
      <c r="C127" s="1">
        <f>C126/B126</f>
        <v>0.18433070728442713</v>
      </c>
      <c r="E127" s="1">
        <f>E126/D126</f>
        <v>9.8952350922392393E-2</v>
      </c>
      <c r="G127" s="1">
        <f>G126/F126</f>
        <v>6.6712821552757815E-9</v>
      </c>
      <c r="H127" t="s">
        <v>18</v>
      </c>
      <c r="J127" s="9">
        <f>B2-E126</f>
        <v>1</v>
      </c>
      <c r="K127" s="6">
        <f>K126/B$3</f>
        <v>11867.26203437846</v>
      </c>
    </row>
    <row r="128" spans="1:14" x14ac:dyDescent="0.2">
      <c r="C128" s="1"/>
      <c r="E128" s="1">
        <f>E126/B$2</f>
        <v>0.99999999666435901</v>
      </c>
      <c r="G128" s="1"/>
      <c r="H128" t="s">
        <v>19</v>
      </c>
      <c r="I128" s="9">
        <f>1/SQRT(1-POWER(E128,2))</f>
        <v>12243.211485846539</v>
      </c>
      <c r="J128" s="9">
        <f>100*E128</f>
        <v>99.999999666435897</v>
      </c>
      <c r="K128" s="4"/>
    </row>
    <row r="129" spans="1:14" x14ac:dyDescent="0.2">
      <c r="A129" t="s">
        <v>10</v>
      </c>
      <c r="B129" t="s">
        <v>12</v>
      </c>
      <c r="C129" t="s">
        <v>13</v>
      </c>
      <c r="D129" t="s">
        <v>14</v>
      </c>
      <c r="E129" t="s">
        <v>15</v>
      </c>
      <c r="F129" t="s">
        <v>16</v>
      </c>
      <c r="G129" t="s">
        <v>17</v>
      </c>
    </row>
    <row r="130" spans="1:14" x14ac:dyDescent="0.2">
      <c r="A130" s="1">
        <f>B$2/B$1*0.5*(EXP(B$1*A126/B$2)-EXP(-B$1*A126/B$2))</f>
        <v>374532898193.93732</v>
      </c>
      <c r="B130" s="1">
        <f>0.5*B$1*POWER(A130,2)</f>
        <v>6.8734696996479609E+23</v>
      </c>
      <c r="C130" s="1">
        <f>POWER(B$2,2)/B$1*(SQRT(1+POWER(B$1*A130/B$2,2))-1)</f>
        <v>1.1227296755474552E+20</v>
      </c>
      <c r="D130" s="1">
        <f>B$1*A130</f>
        <v>3670422402300.5859</v>
      </c>
      <c r="E130" s="4">
        <f>B$1*A130/SQRT(1+POWER(B$1*A130/B$2,2))</f>
        <v>299792456.99999994</v>
      </c>
      <c r="F130" s="1">
        <f>B$1</f>
        <v>9.8000000000000007</v>
      </c>
      <c r="G130" s="1">
        <f>B$1/POWER(1+POWER(B$1*A130/B$2,2),1.5)</f>
        <v>5.3399850275228723E-12</v>
      </c>
      <c r="I130" s="9">
        <f>1/SQRT(2*(B$2-E130)/B$2)</f>
        <v>12243.211182753039</v>
      </c>
      <c r="K130" s="11">
        <f>C130/K126</f>
        <v>1</v>
      </c>
      <c r="L130" s="4">
        <f>INT(A130/31557600)</f>
        <v>11868</v>
      </c>
      <c r="M130" s="4">
        <f>INT((A130-L130*31557600)/86400)</f>
        <v>84</v>
      </c>
      <c r="N130" s="6">
        <f>(A130-L130*31557600-M130*86400)/3600</f>
        <v>12.164982588026259</v>
      </c>
    </row>
    <row r="131" spans="1:14" x14ac:dyDescent="0.2">
      <c r="A131" s="1">
        <f>A130/A126</f>
        <v>1211.4945426590841</v>
      </c>
      <c r="C131" s="1">
        <f>C130/B130</f>
        <v>1.6334249289044777E-4</v>
      </c>
      <c r="E131" s="1">
        <f>E130/D130</f>
        <v>8.1677917182527244E-5</v>
      </c>
      <c r="G131" s="1">
        <f>G130/F130</f>
        <v>5.4489643137988492E-13</v>
      </c>
      <c r="H131" t="s">
        <v>18</v>
      </c>
    </row>
    <row r="132" spans="1:14" x14ac:dyDescent="0.2">
      <c r="C132" s="1"/>
      <c r="E132" s="1">
        <f>E130/B$2</f>
        <v>0.9999999966643589</v>
      </c>
      <c r="G132" s="1"/>
      <c r="H132" t="s">
        <v>19</v>
      </c>
      <c r="I132" s="9">
        <f>1/SQRT(1-POWER(E132,2))</f>
        <v>12243.211282097169</v>
      </c>
      <c r="J132" s="9">
        <f>100*E132</f>
        <v>99.999999666435883</v>
      </c>
    </row>
    <row r="133" spans="1:14" x14ac:dyDescent="0.2">
      <c r="A133" s="1">
        <f>A130/A126</f>
        <v>1211.4945426590841</v>
      </c>
      <c r="C133" s="1">
        <f>C130/C126</f>
        <v>1300.6019900171941</v>
      </c>
      <c r="E133" s="1">
        <f>E130/E126</f>
        <v>0.99999999999999978</v>
      </c>
      <c r="G133" s="1">
        <f>G130/G126</f>
        <v>8.1677917182526905E-5</v>
      </c>
      <c r="H133" t="s">
        <v>20</v>
      </c>
      <c r="K133" s="4">
        <f>4000*K126/K$196</f>
        <v>18.987619255005534</v>
      </c>
    </row>
    <row r="134" spans="1:14" s="2" customFormat="1" x14ac:dyDescent="0.2">
      <c r="A134" s="2">
        <f>A124+1</f>
        <v>15</v>
      </c>
      <c r="C134" s="3"/>
      <c r="E134" s="3"/>
      <c r="G134" s="3"/>
      <c r="I134" s="10"/>
      <c r="L134" s="5"/>
      <c r="M134" s="5"/>
      <c r="N134" s="7"/>
    </row>
    <row r="135" spans="1:14" x14ac:dyDescent="0.2">
      <c r="A135" t="s">
        <v>2</v>
      </c>
      <c r="B135" t="s">
        <v>3</v>
      </c>
      <c r="C135" t="s">
        <v>4</v>
      </c>
      <c r="D135" t="s">
        <v>6</v>
      </c>
      <c r="E135" t="s">
        <v>7</v>
      </c>
      <c r="F135" t="s">
        <v>8</v>
      </c>
      <c r="G135" t="s">
        <v>9</v>
      </c>
      <c r="I135" s="9" t="s">
        <v>26</v>
      </c>
      <c r="K135" t="s">
        <v>29</v>
      </c>
    </row>
    <row r="136" spans="1:14" s="1" customFormat="1" x14ac:dyDescent="0.2">
      <c r="A136" s="1">
        <v>331900000</v>
      </c>
      <c r="B136" s="1">
        <f>0.5*B$1*POWER(A136,2)</f>
        <v>5.3977228900000006E+17</v>
      </c>
      <c r="C136" s="1">
        <f>POWER(B$2,2)/B$1*LN(0.5*(EXP(B$1*A136/B$2)+EXP(-B$1*A136/B$2)))</f>
        <v>9.3144283975339072E+16</v>
      </c>
      <c r="D136" s="1">
        <f>B$1*A136</f>
        <v>3252620000</v>
      </c>
      <c r="E136" s="1">
        <f>B$2*(0.5*(EXP(B$1*A136/B$2)-EXP(-B$1*A136/B$2)))/(0.5*(EXP(B$1*A136/B$2)+EXP(-B$1*A136/B$2)))</f>
        <v>299792457.77403992</v>
      </c>
      <c r="F136" s="1">
        <f>B$1</f>
        <v>9.8000000000000007</v>
      </c>
      <c r="G136" s="1">
        <f>B$1*POWER(0.5*(EXP(B$1*A136/B$2)+EXP(-B$1*A136/B$2)),-2)</f>
        <v>1.4772947499530657E-8</v>
      </c>
      <c r="I136" s="9"/>
      <c r="J136" s="1" t="s">
        <v>34</v>
      </c>
      <c r="K136" s="1">
        <f>K137*B$3</f>
        <v>2.3651826181451999E+20</v>
      </c>
      <c r="L136" s="4">
        <f>INT(A136/31557600)</f>
        <v>10</v>
      </c>
      <c r="M136" s="4">
        <f>INT((A136-L136*31557600)/86400)</f>
        <v>188</v>
      </c>
      <c r="N136" s="6">
        <f>(A136-L136*31557600-M136*86400)/3600</f>
        <v>22.444444444444443</v>
      </c>
    </row>
    <row r="137" spans="1:14" x14ac:dyDescent="0.2">
      <c r="C137" s="1">
        <f>C136/B136</f>
        <v>0.17256218200438048</v>
      </c>
      <c r="E137" s="1">
        <f>E136/D136</f>
        <v>9.2169530339861375E-2</v>
      </c>
      <c r="G137" s="1">
        <f>G136/F136</f>
        <v>1.5074436224010873E-9</v>
      </c>
      <c r="H137" t="s">
        <v>18</v>
      </c>
      <c r="K137">
        <v>25000</v>
      </c>
    </row>
    <row r="138" spans="1:14" x14ac:dyDescent="0.2">
      <c r="C138" s="1"/>
      <c r="E138" s="1">
        <f>E136/B$2</f>
        <v>0.99999999924627836</v>
      </c>
      <c r="G138" s="1"/>
      <c r="H138" t="s">
        <v>19</v>
      </c>
      <c r="I138" s="9">
        <f>1/SQRT(1-POWER(E138,2))</f>
        <v>25756.064841528787</v>
      </c>
      <c r="J138" s="9">
        <f>100*E138</f>
        <v>99.999999924627829</v>
      </c>
      <c r="K138" s="4"/>
    </row>
    <row r="139" spans="1:14" x14ac:dyDescent="0.2">
      <c r="A139" t="s">
        <v>10</v>
      </c>
      <c r="B139" t="s">
        <v>12</v>
      </c>
      <c r="C139" t="s">
        <v>13</v>
      </c>
      <c r="D139" t="s">
        <v>14</v>
      </c>
      <c r="E139" t="s">
        <v>15</v>
      </c>
      <c r="F139" t="s">
        <v>16</v>
      </c>
      <c r="G139" t="s">
        <v>17</v>
      </c>
    </row>
    <row r="140" spans="1:14" x14ac:dyDescent="0.2">
      <c r="A140" s="1">
        <f>B$2/B$1*0.5*(EXP(B$1*A136/B$2)-EXP(-B$1*A136/B$2))</f>
        <v>787905419169.54553</v>
      </c>
      <c r="B140" s="1">
        <f>0.5*B$1*POWER(A140,2)</f>
        <v>3.0418952528280124E+24</v>
      </c>
      <c r="C140" s="1">
        <f>POWER(B$2,2)/B$1*(SQRT(1+POWER(B$1*A140/B$2,2))-1)</f>
        <v>2.3619893149118195E+20</v>
      </c>
      <c r="D140" s="1">
        <f>B$1*A140</f>
        <v>7721473107861.5469</v>
      </c>
      <c r="E140" s="8">
        <f>B$1*A140/SQRT(1+POWER(B$1*A140/B$2,2))</f>
        <v>299792457.77403986</v>
      </c>
      <c r="F140" s="1">
        <f>B$1</f>
        <v>9.8000000000000007</v>
      </c>
      <c r="G140" s="1">
        <f>B$1/POWER(1+POWER(B$1*A140/B$2,2),1.5)</f>
        <v>5.7357167182800884E-13</v>
      </c>
      <c r="I140" s="9">
        <f>1/SQRT(2*(B$2-E140)/B$2)</f>
        <v>25756.060728960812</v>
      </c>
      <c r="K140" s="11">
        <f>C140/K136</f>
        <v>0.99864987032760943</v>
      </c>
      <c r="L140" s="4">
        <f>INT(A140/31557600)</f>
        <v>24967</v>
      </c>
      <c r="M140" s="4">
        <f>INT((A140-L140*31557600)/86400)</f>
        <v>78</v>
      </c>
      <c r="N140" s="6">
        <f>(A140-L140*31557600-M140*86400)/3600</f>
        <v>22.435984870062935</v>
      </c>
    </row>
    <row r="141" spans="1:14" x14ac:dyDescent="0.2">
      <c r="A141" s="1">
        <f>A140/A136</f>
        <v>2373.924131273111</v>
      </c>
      <c r="C141" s="1">
        <f>C140/B140</f>
        <v>7.7648607811722217E-5</v>
      </c>
      <c r="E141" s="1">
        <f>E140/D140</f>
        <v>3.8825811290958061E-5</v>
      </c>
      <c r="G141" s="1">
        <f>G140/F140</f>
        <v>5.8527721615102935E-14</v>
      </c>
      <c r="H141" t="s">
        <v>18</v>
      </c>
    </row>
    <row r="142" spans="1:14" x14ac:dyDescent="0.2">
      <c r="C142" s="1"/>
      <c r="E142" s="1">
        <f>E140/B$2</f>
        <v>0.99999999924627814</v>
      </c>
      <c r="G142" s="1"/>
      <c r="H142" t="s">
        <v>19</v>
      </c>
      <c r="I142" s="9">
        <f>1/SQRT(1-POWER(E142,2))</f>
        <v>25756.06104769187</v>
      </c>
      <c r="J142" s="9">
        <f>100*E142</f>
        <v>99.999999924627815</v>
      </c>
    </row>
    <row r="143" spans="1:14" x14ac:dyDescent="0.2">
      <c r="A143" s="1">
        <f>A140/A136</f>
        <v>2373.924131273111</v>
      </c>
      <c r="C143" s="1">
        <f>C140/C136</f>
        <v>2535.8392529349208</v>
      </c>
      <c r="E143" s="1">
        <f>E140/E136</f>
        <v>0.99999999999999978</v>
      </c>
      <c r="G143" s="1">
        <f>G140/G136</f>
        <v>3.8825811290958115E-5</v>
      </c>
      <c r="H143" t="s">
        <v>20</v>
      </c>
      <c r="K143" s="4">
        <f>4000*K136/K$196</f>
        <v>39.999999999999993</v>
      </c>
    </row>
    <row r="144" spans="1:14" s="2" customFormat="1" x14ac:dyDescent="0.2">
      <c r="A144" s="2">
        <f>A134+1</f>
        <v>16</v>
      </c>
      <c r="C144" s="3"/>
      <c r="E144" s="3"/>
      <c r="G144" s="3"/>
      <c r="I144" s="10"/>
      <c r="L144" s="5"/>
      <c r="M144" s="5"/>
      <c r="N144" s="7"/>
    </row>
    <row r="145" spans="1:14" x14ac:dyDescent="0.2">
      <c r="A145" t="s">
        <v>2</v>
      </c>
      <c r="B145" t="s">
        <v>3</v>
      </c>
      <c r="C145" t="s">
        <v>4</v>
      </c>
      <c r="D145" t="s">
        <v>6</v>
      </c>
      <c r="E145" t="s">
        <v>7</v>
      </c>
      <c r="F145" t="s">
        <v>8</v>
      </c>
      <c r="G145" t="s">
        <v>9</v>
      </c>
      <c r="I145" s="9" t="s">
        <v>26</v>
      </c>
      <c r="K145" t="s">
        <v>29</v>
      </c>
    </row>
    <row r="146" spans="1:14" s="1" customFormat="1" x14ac:dyDescent="0.2">
      <c r="A146" s="1">
        <v>451613110</v>
      </c>
      <c r="B146" s="1">
        <f>0.5*B$1*POWER(A146,2)</f>
        <v>9.9937656550697331E+17</v>
      </c>
      <c r="C146" s="1">
        <f>POWER(B$2,2)/B$1*LN(0.5*(EXP(B$1*A146/B$2)+EXP(-B$1*A146/B$2)))</f>
        <v>1.2903337147360866E+17</v>
      </c>
      <c r="D146" s="1">
        <f>B$1*A146</f>
        <v>4425808478</v>
      </c>
      <c r="E146" s="11">
        <f>B$2*(0.5*(EXP(B$1*A146/B$2)-EXP(-B$1*A146/B$2)))/(0.5*(EXP(B$1*A146/B$2)+EXP(-B$1*A146/B$2)))</f>
        <v>299792457.99990982</v>
      </c>
      <c r="F146" s="1">
        <f>B$1</f>
        <v>9.8000000000000007</v>
      </c>
      <c r="G146" s="1">
        <f>B$1*POWER(0.5*(EXP(B$1*A146/B$2)+EXP(-B$1*A146/B$2)),-2)</f>
        <v>5.8936874419325772E-12</v>
      </c>
      <c r="I146" s="9"/>
      <c r="J146" s="1" t="s">
        <v>42</v>
      </c>
      <c r="K146" s="1">
        <f>K147*B$3</f>
        <v>1.1825913090726001E+22</v>
      </c>
      <c r="L146" s="4">
        <f>INT(A146/31557600)</f>
        <v>14</v>
      </c>
      <c r="M146" s="4">
        <f>INT((A146-L146*31557600)/86400)</f>
        <v>113</v>
      </c>
      <c r="N146" s="6">
        <f>(A146-L146*31557600-M146*86400)/3600</f>
        <v>12.08611111111111</v>
      </c>
    </row>
    <row r="147" spans="1:14" x14ac:dyDescent="0.2">
      <c r="A147" s="1">
        <f>(2*A$196-A146)/(2*A$196)</f>
        <v>0.5</v>
      </c>
      <c r="C147" s="1">
        <f>C146/B146</f>
        <v>0.12911386551089615</v>
      </c>
      <c r="E147" s="1">
        <f>E146/D146</f>
        <v>6.7737331945142032E-2</v>
      </c>
      <c r="G147" s="1">
        <f>G146/F146</f>
        <v>6.013966777482221E-13</v>
      </c>
      <c r="H147" t="s">
        <v>18</v>
      </c>
      <c r="K147">
        <v>1250000</v>
      </c>
    </row>
    <row r="148" spans="1:14" x14ac:dyDescent="0.2">
      <c r="C148" s="1"/>
      <c r="E148" s="1">
        <f>E146/B$2</f>
        <v>0.99999999999969924</v>
      </c>
      <c r="G148" s="1"/>
      <c r="H148" t="s">
        <v>19</v>
      </c>
      <c r="I148" s="9">
        <f>1/SQRT(1-POWER(E148,2))</f>
        <v>1289363.5384205566</v>
      </c>
      <c r="J148" s="12">
        <f>100*E148</f>
        <v>99.99999999996993</v>
      </c>
      <c r="K148" s="4"/>
    </row>
    <row r="149" spans="1:14" x14ac:dyDescent="0.2">
      <c r="A149" t="s">
        <v>10</v>
      </c>
      <c r="B149" t="s">
        <v>12</v>
      </c>
      <c r="C149" t="s">
        <v>13</v>
      </c>
      <c r="D149" t="s">
        <v>14</v>
      </c>
      <c r="E149" t="s">
        <v>15</v>
      </c>
      <c r="F149" t="s">
        <v>16</v>
      </c>
      <c r="G149" t="s">
        <v>17</v>
      </c>
    </row>
    <row r="150" spans="1:14" x14ac:dyDescent="0.2">
      <c r="A150" s="1">
        <f>B$2/B$1*0.5*(EXP(B$1*A146/B$2)-EXP(-B$1*A146/B$2))</f>
        <v>39447012246358.43</v>
      </c>
      <c r="B150" s="1">
        <f>0.5*B$1*POWER(A150,2)</f>
        <v>7.6247271983053259E+27</v>
      </c>
      <c r="C150" s="1">
        <f>POWER(B$2,2)/B$1*(SQRT(1+POWER(B$1*A150/B$2,2))-1)</f>
        <v>1.1825907591124236E+22</v>
      </c>
      <c r="D150" s="1">
        <f>B$1*A150</f>
        <v>386580720014312.62</v>
      </c>
      <c r="E150" s="11">
        <f>B$1*A150/SQRT(1+POWER(B$1*A150/B$2,2))</f>
        <v>299792457.99990988</v>
      </c>
      <c r="F150" s="1">
        <f>B$1</f>
        <v>9.8000000000000007</v>
      </c>
      <c r="G150" s="1">
        <f>B$1/POWER(1+POWER(B$1*A150/B$2,2),1.5)</f>
        <v>4.5705410369010347E-18</v>
      </c>
      <c r="I150" s="9">
        <f>1/SQRT(2*(B$2-E150)/B$2)</f>
        <v>1289672.4009599979</v>
      </c>
      <c r="K150" s="11">
        <f>C150/K146</f>
        <v>0.99999953495330773</v>
      </c>
      <c r="L150" s="4">
        <f>INT(A150/31557600)</f>
        <v>1250000</v>
      </c>
      <c r="M150" s="4">
        <f>INT((A150-L150*31557600)/86400)</f>
        <v>141</v>
      </c>
      <c r="N150" s="6">
        <f>(A150-L150*31557600-M150*86400)/3600</f>
        <v>17.766230468749999</v>
      </c>
    </row>
    <row r="151" spans="1:14" x14ac:dyDescent="0.2">
      <c r="A151" s="1">
        <f>A150/A146</f>
        <v>87346.915695955831</v>
      </c>
      <c r="C151" s="1">
        <f>C150/B150</f>
        <v>1.5509941908154648E-6</v>
      </c>
      <c r="E151" s="1">
        <f>E150/D150</f>
        <v>7.7549769680394421E-7</v>
      </c>
      <c r="G151" s="1">
        <f>G150/F150</f>
        <v>4.6638173845928922E-19</v>
      </c>
      <c r="H151" t="s">
        <v>18</v>
      </c>
    </row>
    <row r="152" spans="1:14" x14ac:dyDescent="0.2">
      <c r="C152" s="1"/>
      <c r="E152" s="1">
        <f>E150/B$2</f>
        <v>0.99999999999969935</v>
      </c>
      <c r="G152" s="1"/>
      <c r="H152" t="s">
        <v>19</v>
      </c>
      <c r="I152" s="9">
        <f>1/SQRT(1-POWER(E152,2))</f>
        <v>1289601.5820925599</v>
      </c>
      <c r="J152" s="12">
        <f>100*E152</f>
        <v>99.99999999996993</v>
      </c>
    </row>
    <row r="153" spans="1:14" x14ac:dyDescent="0.2">
      <c r="A153" s="1">
        <f>A150/A146</f>
        <v>87346.915695955831</v>
      </c>
      <c r="C153" s="1">
        <f>C150/C146</f>
        <v>91649.992990712504</v>
      </c>
      <c r="E153" s="1">
        <f>E150/E146</f>
        <v>1.0000000000000002</v>
      </c>
      <c r="G153" s="1">
        <f>G150/G146</f>
        <v>7.7549769680394272E-7</v>
      </c>
      <c r="H153" t="s">
        <v>20</v>
      </c>
      <c r="K153" s="4">
        <f>4000*K146/K$196</f>
        <v>2000</v>
      </c>
    </row>
    <row r="154" spans="1:14" s="2" customFormat="1" x14ac:dyDescent="0.2">
      <c r="A154" s="2">
        <f>A144+1</f>
        <v>17</v>
      </c>
      <c r="C154" s="3"/>
      <c r="E154" s="3"/>
      <c r="G154" s="3"/>
      <c r="I154" s="10"/>
      <c r="L154" s="5"/>
      <c r="M154" s="5"/>
      <c r="N154" s="7"/>
    </row>
    <row r="155" spans="1:14" x14ac:dyDescent="0.2">
      <c r="A155" t="s">
        <v>2</v>
      </c>
      <c r="B155" t="s">
        <v>3</v>
      </c>
      <c r="C155" t="s">
        <v>4</v>
      </c>
      <c r="D155" t="s">
        <v>6</v>
      </c>
      <c r="E155" t="s">
        <v>7</v>
      </c>
      <c r="F155" t="s">
        <v>8</v>
      </c>
      <c r="G155" t="s">
        <v>9</v>
      </c>
      <c r="I155" s="9" t="s">
        <v>26</v>
      </c>
      <c r="K155" t="s">
        <v>29</v>
      </c>
    </row>
    <row r="156" spans="1:14" s="1" customFormat="1" x14ac:dyDescent="0.2">
      <c r="A156" s="1">
        <v>420000000</v>
      </c>
      <c r="B156" s="1">
        <f>0.5*B$1*POWER(A156,2)</f>
        <v>8.6436E+17</v>
      </c>
      <c r="C156" s="1">
        <f>POWER(B$2,2)/B$1*LN(0.5*(EXP(B$1*A156/B$2)+EXP(-B$1*A156/B$2)))</f>
        <v>1.1955599952169379E+17</v>
      </c>
      <c r="D156" s="1">
        <f>B$1*A156</f>
        <v>4116000000.0000005</v>
      </c>
      <c r="E156" s="11">
        <f>B$2*(0.5*(EXP(B$1*A156/B$2)-EXP(-B$1*A156/B$2)))/(0.5*(EXP(B$1*A156/B$2)+EXP(-B$1*A156/B$2)))</f>
        <v>299792457.9992879</v>
      </c>
      <c r="F156" s="1">
        <f>B$1</f>
        <v>9.8000000000000007</v>
      </c>
      <c r="G156" s="1">
        <f>B$1*POWER(0.5*(EXP(B$1*A156/B$2)+EXP(-B$1*A156/B$2)),-2)</f>
        <v>4.6558125652603771E-11</v>
      </c>
      <c r="I156" s="9"/>
      <c r="J156" s="1" t="s">
        <v>44</v>
      </c>
      <c r="K156" s="1">
        <f>K$196-C160</f>
        <v>1.9444272385649304E+22</v>
      </c>
      <c r="L156" s="4">
        <f>INT(A156/31557600)</f>
        <v>13</v>
      </c>
      <c r="M156" s="4">
        <f>INT((A156-L156*31557600)/86400)</f>
        <v>112</v>
      </c>
      <c r="N156" s="6">
        <f>(A156-L156*31557600-M156*86400)/3600</f>
        <v>20.666666666666668</v>
      </c>
    </row>
    <row r="157" spans="1:14" x14ac:dyDescent="0.2">
      <c r="A157" s="1">
        <f>(2*A$196-A156)/(2*A$196)</f>
        <v>0.53500021290347399</v>
      </c>
      <c r="C157" s="1">
        <f>C156/B156</f>
        <v>0.13831736721006732</v>
      </c>
      <c r="E157" s="1">
        <f>E156/D156</f>
        <v>7.2835874149486848E-2</v>
      </c>
      <c r="G157" s="1">
        <f>G156/F156</f>
        <v>4.7508291482248746E-12</v>
      </c>
      <c r="H157" t="s">
        <v>18</v>
      </c>
      <c r="K157" s="6">
        <f>K156/B$3</f>
        <v>2055261.2128633114</v>
      </c>
      <c r="L157" s="4">
        <f>L$196-L156</f>
        <v>15</v>
      </c>
      <c r="M157" s="4">
        <f>M$196-M156</f>
        <v>115</v>
      </c>
      <c r="N157" s="6">
        <f>N$196-N156</f>
        <v>-20.494444444444447</v>
      </c>
    </row>
    <row r="158" spans="1:14" x14ac:dyDescent="0.2">
      <c r="C158" s="1"/>
      <c r="E158" s="1">
        <f>E156/B$2</f>
        <v>0.99999999999762468</v>
      </c>
      <c r="G158" s="1"/>
      <c r="H158" t="s">
        <v>19</v>
      </c>
      <c r="I158" s="9">
        <f>1/SQRT(1-POWER(E158,2))</f>
        <v>458800.35139311233</v>
      </c>
      <c r="J158" s="12">
        <f>100*E158</f>
        <v>99.999999999762466</v>
      </c>
      <c r="K158" s="1">
        <f>K$196-C160</f>
        <v>1.9444272385649304E+22</v>
      </c>
      <c r="L158" s="4">
        <f>L157</f>
        <v>15</v>
      </c>
      <c r="M158" s="4">
        <f>IF(N157&lt;0,M157-1,M157)</f>
        <v>114</v>
      </c>
      <c r="N158" s="6">
        <f>IF(N157&lt;0,N157+24.016,N157)</f>
        <v>3.5215555555555511</v>
      </c>
    </row>
    <row r="159" spans="1:14" x14ac:dyDescent="0.2">
      <c r="A159" t="s">
        <v>10</v>
      </c>
      <c r="B159" t="s">
        <v>12</v>
      </c>
      <c r="C159" t="s">
        <v>13</v>
      </c>
      <c r="D159" t="s">
        <v>14</v>
      </c>
      <c r="E159" t="s">
        <v>15</v>
      </c>
      <c r="F159" t="s">
        <v>16</v>
      </c>
      <c r="G159" t="s">
        <v>17</v>
      </c>
      <c r="K159" s="6">
        <f>K158/B$3</f>
        <v>2055261.2128633114</v>
      </c>
    </row>
    <row r="160" spans="1:14" x14ac:dyDescent="0.2">
      <c r="A160" s="1">
        <f>B$2/B$1*0.5*(EXP(B$1*A156/B$2)-EXP(-B$1*A156/B$2))</f>
        <v>14034919339978.576</v>
      </c>
      <c r="B160" s="1">
        <f>0.5*B$1*POWER(A160,2)</f>
        <v>9.6519690831055299E+26</v>
      </c>
      <c r="C160" s="1">
        <f>POWER(B$2,2)/B$1*(SQRT(1+POWER(B$1*A160/B$2,2))-1)</f>
        <v>4.2075537958026976E+21</v>
      </c>
      <c r="D160" s="1">
        <f>B$1*A160</f>
        <v>137542209531790.06</v>
      </c>
      <c r="E160" s="11">
        <f>B$1*A160/SQRT(1+POWER(B$1*A160/B$2,2))</f>
        <v>299792457.99928784</v>
      </c>
      <c r="F160" s="1">
        <f>B$1</f>
        <v>9.8000000000000007</v>
      </c>
      <c r="G160" s="1">
        <f>B$1/POWER(1+POWER(B$1*A160/B$2,2),1.5)</f>
        <v>1.0147993824403214E-16</v>
      </c>
      <c r="I160" s="9">
        <f>1/SQRT(2*(B$2-E160)/B$2)</f>
        <v>458783.39899241464</v>
      </c>
      <c r="K160" s="11">
        <f>C160/K156</f>
        <v>0.21639039570892096</v>
      </c>
      <c r="L160" s="4">
        <f>INT(A160/31557600)</f>
        <v>444739</v>
      </c>
      <c r="M160" s="4">
        <f>INT((A160-L160*31557600)/86400)</f>
        <v>276</v>
      </c>
      <c r="N160" s="6">
        <f>(A160-L160*31557600-M160*86400)/3600</f>
        <v>7.5496044921875001</v>
      </c>
    </row>
    <row r="161" spans="1:14" x14ac:dyDescent="0.2">
      <c r="A161" s="1">
        <f>A160/A156</f>
        <v>33416.47461899661</v>
      </c>
      <c r="C161" s="1">
        <f>C160/B160</f>
        <v>4.3592698645993934E-6</v>
      </c>
      <c r="E161" s="1">
        <f>E160/D160</f>
        <v>2.1796396831184901E-6</v>
      </c>
      <c r="G161" s="1">
        <f>G160/F160</f>
        <v>1.0355095739186952E-17</v>
      </c>
      <c r="H161" t="s">
        <v>18</v>
      </c>
    </row>
    <row r="162" spans="1:14" x14ac:dyDescent="0.2">
      <c r="C162" s="1"/>
      <c r="E162" s="1">
        <f>E160/B$2</f>
        <v>0.99999999999762446</v>
      </c>
      <c r="G162" s="1"/>
      <c r="H162" t="s">
        <v>19</v>
      </c>
      <c r="I162" s="9">
        <f>1/SQRT(1-POWER(E162,2))</f>
        <v>458778.90861734789</v>
      </c>
      <c r="J162" s="12">
        <f>100*E162</f>
        <v>99.999999999762451</v>
      </c>
    </row>
    <row r="163" spans="1:14" x14ac:dyDescent="0.2">
      <c r="A163" s="1">
        <f>A160/A156</f>
        <v>33416.47461899661</v>
      </c>
      <c r="C163" s="1">
        <f>C160/C156</f>
        <v>35193.163142258069</v>
      </c>
      <c r="E163" s="1">
        <f>E160/E156</f>
        <v>0.99999999999999978</v>
      </c>
      <c r="G163" s="1">
        <f>G160/G156</f>
        <v>2.1796396831184905E-6</v>
      </c>
      <c r="H163" t="s">
        <v>20</v>
      </c>
      <c r="K163" s="4">
        <f>4000*K156/K$196</f>
        <v>3288.4179405812984</v>
      </c>
    </row>
    <row r="164" spans="1:14" s="2" customFormat="1" x14ac:dyDescent="0.2">
      <c r="A164" s="2">
        <f>A154+1</f>
        <v>18</v>
      </c>
      <c r="C164" s="3"/>
      <c r="E164" s="3"/>
      <c r="G164" s="3"/>
      <c r="I164" s="10"/>
      <c r="L164" s="5"/>
      <c r="M164" s="5"/>
      <c r="N164" s="7"/>
    </row>
    <row r="165" spans="1:14" x14ac:dyDescent="0.2">
      <c r="A165" t="s">
        <v>2</v>
      </c>
      <c r="B165" t="s">
        <v>3</v>
      </c>
      <c r="C165" t="s">
        <v>4</v>
      </c>
      <c r="D165" t="s">
        <v>6</v>
      </c>
      <c r="E165" t="s">
        <v>7</v>
      </c>
      <c r="F165" t="s">
        <v>8</v>
      </c>
      <c r="G165" t="s">
        <v>9</v>
      </c>
      <c r="I165" s="9" t="s">
        <v>26</v>
      </c>
      <c r="K165" t="s">
        <v>29</v>
      </c>
    </row>
    <row r="166" spans="1:14" s="1" customFormat="1" x14ac:dyDescent="0.2">
      <c r="A166" s="1">
        <v>381174800</v>
      </c>
      <c r="B166" s="1">
        <f>0.5*B$1*POWER(A166,2)</f>
        <v>7.11941717959696E+17</v>
      </c>
      <c r="C166" s="1">
        <f>POWER(B$2,2)/B$1*LN(0.5*(EXP(B$1*A166/B$2)+EXP(-B$1*A166/B$2)))</f>
        <v>1.0791649738147918E+17</v>
      </c>
      <c r="D166" s="1">
        <f>B$1*A166</f>
        <v>3735513040.0000005</v>
      </c>
      <c r="E166" s="11">
        <f>B$2*(0.5*(EXP(B$1*A166/B$2)-EXP(-B$1*A166/B$2)))/(0.5*(EXP(B$1*A166/B$2)+EXP(-B$1*A166/B$2)))</f>
        <v>299792457.99098539</v>
      </c>
      <c r="F166" s="1">
        <f>B$1</f>
        <v>9.8000000000000007</v>
      </c>
      <c r="G166" s="1">
        <f>B$1*POWER(0.5*(EXP(B$1*A166/B$2)+EXP(-B$1*A166/B$2)),-2)</f>
        <v>5.8936006751140874E-10</v>
      </c>
      <c r="I166" s="9"/>
      <c r="J166" s="1" t="s">
        <v>41</v>
      </c>
      <c r="K166" s="1">
        <f>K$196-C170</f>
        <v>2.2469234971065042E+22</v>
      </c>
      <c r="L166" s="4">
        <f>INT(A166/31557600)</f>
        <v>12</v>
      </c>
      <c r="M166" s="4">
        <f>INT((A166-L166*31557600)/86400)</f>
        <v>28</v>
      </c>
      <c r="N166" s="6">
        <f>(A166-L166*31557600-M166*86400)/3600</f>
        <v>17.888888888888889</v>
      </c>
    </row>
    <row r="167" spans="1:14" x14ac:dyDescent="0.2">
      <c r="A167" s="1">
        <f>(2*A$196-A166)/(2*A$196)</f>
        <v>0.57798523607961694</v>
      </c>
      <c r="C167" s="1">
        <f>C166/B166</f>
        <v>0.1515805221960437</v>
      </c>
      <c r="E167" s="1">
        <f>E166/D166</f>
        <v>8.0254694544175748E-2</v>
      </c>
      <c r="G167" s="1">
        <f>G166/F166</f>
        <v>6.0138782399123337E-11</v>
      </c>
      <c r="H167" t="s">
        <v>18</v>
      </c>
      <c r="K167" s="6">
        <f>K166/B$3</f>
        <v>2375000.0104310806</v>
      </c>
      <c r="L167" s="4">
        <f>L$196-L166</f>
        <v>16</v>
      </c>
      <c r="M167" s="4">
        <f>M$196-M166</f>
        <v>199</v>
      </c>
      <c r="N167" s="6">
        <f>N$196-N166</f>
        <v>-17.716666666666669</v>
      </c>
    </row>
    <row r="168" spans="1:14" x14ac:dyDescent="0.2">
      <c r="C168" s="1"/>
      <c r="E168" s="1">
        <f>E166/B$2</f>
        <v>0.9999999999699305</v>
      </c>
      <c r="G168" s="1"/>
      <c r="H168" t="s">
        <v>19</v>
      </c>
      <c r="I168" s="9">
        <f>1/SQRT(1-POWER(E168,2))</f>
        <v>128950.15876928516</v>
      </c>
      <c r="J168" s="9">
        <f>100*E168</f>
        <v>99.999999996993054</v>
      </c>
      <c r="K168" s="1">
        <f>K$196-C170</f>
        <v>2.2469234971065042E+22</v>
      </c>
      <c r="L168" s="4">
        <f>L167</f>
        <v>16</v>
      </c>
      <c r="M168" s="4">
        <f>IF(N167&lt;0,M167-1,M167)</f>
        <v>198</v>
      </c>
      <c r="N168" s="6">
        <f>IF(N167&lt;0,N167+24.016,N167)</f>
        <v>6.2993333333333297</v>
      </c>
    </row>
    <row r="169" spans="1:14" x14ac:dyDescent="0.2">
      <c r="A169" t="s">
        <v>10</v>
      </c>
      <c r="B169" t="s">
        <v>12</v>
      </c>
      <c r="C169" t="s">
        <v>13</v>
      </c>
      <c r="D169" t="s">
        <v>14</v>
      </c>
      <c r="E169" t="s">
        <v>15</v>
      </c>
      <c r="F169" t="s">
        <v>16</v>
      </c>
      <c r="G169" t="s">
        <v>17</v>
      </c>
      <c r="K169" s="6">
        <f>K168/B$3</f>
        <v>2375000.0104310806</v>
      </c>
    </row>
    <row r="170" spans="1:14" x14ac:dyDescent="0.2">
      <c r="A170" s="1">
        <f>B$2/B$1*0.5*(EXP(B$1*A166/B$2)-EXP(-B$1*A166/B$2))</f>
        <v>3944730261768.6694</v>
      </c>
      <c r="B170" s="1">
        <f>0.5*B$1*POWER(A170,2)</f>
        <v>7.6248394506756229E+25</v>
      </c>
      <c r="C170" s="1">
        <f>POWER(B$2,2)/B$1*(SQRT(1+POWER(B$1*A170/B$2,2))-1)</f>
        <v>1.1825912103869609E+21</v>
      </c>
      <c r="D170" s="1">
        <f>B$1*A170</f>
        <v>38658356565332.961</v>
      </c>
      <c r="E170" s="11">
        <f>B$1*A170/SQRT(1+POWER(B$1*A170/B$2,2))</f>
        <v>299792457.99098545</v>
      </c>
      <c r="F170" s="1">
        <f>B$1</f>
        <v>9.8000000000000007</v>
      </c>
      <c r="G170" s="1">
        <f>B$1/POWER(1+POWER(B$1*A170/B$2,2),1.5)</f>
        <v>4.5704401060706792E-15</v>
      </c>
      <c r="I170" s="9">
        <f>1/SQRT(2*(B$2-E170)/B$2)</f>
        <v>128950.61063316555</v>
      </c>
      <c r="K170" s="11">
        <f>C170/K166</f>
        <v>5.2631574324174958E-2</v>
      </c>
      <c r="L170" s="4">
        <f>INT(A170/31557600)</f>
        <v>125000</v>
      </c>
      <c r="M170" s="4">
        <f>INT((A170-L170*31557600)/86400)</f>
        <v>350</v>
      </c>
      <c r="N170" s="6">
        <f>(A170-L170*31557600-M170*86400)/3600</f>
        <v>6.0468526204427082</v>
      </c>
    </row>
    <row r="171" spans="1:14" x14ac:dyDescent="0.2">
      <c r="A171" s="1">
        <f>A170/A166</f>
        <v>10348.874746621943</v>
      </c>
      <c r="C171" s="1">
        <f>C170/B170</f>
        <v>1.5509719490318889E-5</v>
      </c>
      <c r="E171" s="1">
        <f>E170/D170</f>
        <v>7.7549198834754806E-6</v>
      </c>
      <c r="G171" s="1">
        <f>G170/F170</f>
        <v>4.6637143939496721E-16</v>
      </c>
      <c r="H171" t="s">
        <v>18</v>
      </c>
    </row>
    <row r="172" spans="1:14" x14ac:dyDescent="0.2">
      <c r="C172" s="1"/>
      <c r="E172" s="1">
        <f>E170/B$2</f>
        <v>0.99999999996993072</v>
      </c>
      <c r="G172" s="1"/>
      <c r="H172" t="s">
        <v>19</v>
      </c>
      <c r="I172" s="9">
        <f>1/SQRT(1-POWER(E172,2))</f>
        <v>128950.63488034967</v>
      </c>
      <c r="J172" s="9">
        <f>100*E172</f>
        <v>99.999999996993068</v>
      </c>
    </row>
    <row r="173" spans="1:14" x14ac:dyDescent="0.2">
      <c r="A173" s="1">
        <f>A170/A166</f>
        <v>10348.874746621943</v>
      </c>
      <c r="C173" s="1">
        <f>C170/C166</f>
        <v>10958.391340357932</v>
      </c>
      <c r="E173" s="1">
        <f>E170/E166</f>
        <v>1.0000000000000002</v>
      </c>
      <c r="G173" s="1">
        <f>G170/G166</f>
        <v>7.7549198834754873E-6</v>
      </c>
      <c r="H173" t="s">
        <v>20</v>
      </c>
      <c r="K173" s="4">
        <f>4000*K166/K$196</f>
        <v>3800.0000166897285</v>
      </c>
    </row>
    <row r="174" spans="1:14" s="2" customFormat="1" x14ac:dyDescent="0.2">
      <c r="A174" s="2">
        <f>A154+1</f>
        <v>18</v>
      </c>
      <c r="C174" s="3"/>
      <c r="E174" s="3"/>
      <c r="G174" s="3"/>
      <c r="I174" s="10"/>
      <c r="L174" s="5"/>
      <c r="M174" s="5"/>
      <c r="N174" s="7"/>
    </row>
    <row r="175" spans="1:14" x14ac:dyDescent="0.2">
      <c r="A175" t="s">
        <v>2</v>
      </c>
      <c r="B175" t="s">
        <v>3</v>
      </c>
      <c r="C175" t="s">
        <v>4</v>
      </c>
      <c r="D175" t="s">
        <v>6</v>
      </c>
      <c r="E175" t="s">
        <v>7</v>
      </c>
      <c r="F175" t="s">
        <v>8</v>
      </c>
      <c r="G175" t="s">
        <v>9</v>
      </c>
      <c r="I175" s="9" t="s">
        <v>26</v>
      </c>
      <c r="K175" t="s">
        <v>29</v>
      </c>
    </row>
    <row r="176" spans="1:14" s="1" customFormat="1" x14ac:dyDescent="0.2">
      <c r="A176" s="1">
        <v>360000000</v>
      </c>
      <c r="B176" s="1">
        <f>0.5*B$1*POWER(A176,2)</f>
        <v>6.3504E+17</v>
      </c>
      <c r="C176" s="1">
        <f>POWER(B$2,2)/B$1*LN(0.5*(EXP(B$1*A176/B$2)+EXP(-B$1*A176/B$2)))</f>
        <v>1.0156845204223336E+17</v>
      </c>
      <c r="D176" s="1">
        <f>B$1*A176</f>
        <v>3528000000.0000005</v>
      </c>
      <c r="E176" s="11">
        <f>B$2*(0.5*(EXP(B$1*A176/B$2)-EXP(-B$1*A176/B$2)))/(0.5*(EXP(B$1*A176/B$2)+EXP(-B$1*A176/B$2)))</f>
        <v>299792457.96401072</v>
      </c>
      <c r="F176" s="1">
        <f>B$1</f>
        <v>9.8000000000000007</v>
      </c>
      <c r="G176" s="1">
        <f>B$1*POWER(0.5*(EXP(B$1*A176/B$2)+EXP(-B$1*A176/B$2)),-2)</f>
        <v>2.3529268621222466E-9</v>
      </c>
      <c r="I176" s="9"/>
      <c r="J176" s="1" t="s">
        <v>38</v>
      </c>
      <c r="K176" s="1">
        <f>K$196-C180</f>
        <v>2.3059968314466592E+22</v>
      </c>
      <c r="L176" s="4">
        <f>INT(A176/31557600)</f>
        <v>11</v>
      </c>
      <c r="M176" s="4">
        <f>INT((A176-L176*31557600)/86400)</f>
        <v>148</v>
      </c>
      <c r="N176" s="6">
        <f>(A176-L176*31557600-M176*86400)/3600</f>
        <v>22</v>
      </c>
    </row>
    <row r="177" spans="1:14" x14ac:dyDescent="0.2">
      <c r="A177" s="1">
        <f>(2*A$196-A176)/(2*A$196)</f>
        <v>0.60142875391726336</v>
      </c>
      <c r="C177" s="1">
        <f>C176/B176</f>
        <v>0.15994024320079578</v>
      </c>
      <c r="E177" s="1">
        <f>E176/D176</f>
        <v>8.4975186497735458E-2</v>
      </c>
      <c r="G177" s="1">
        <f>G176/F176</f>
        <v>2.4009457776757614E-10</v>
      </c>
      <c r="H177" t="s">
        <v>18</v>
      </c>
      <c r="K177" s="6">
        <f>K176/B$3</f>
        <v>2437440.5740972394</v>
      </c>
      <c r="L177" s="4">
        <f>L$196-L176</f>
        <v>17</v>
      </c>
      <c r="M177" s="4">
        <f>M$196-M176</f>
        <v>79</v>
      </c>
      <c r="N177" s="6">
        <f>N$196-N176</f>
        <v>-21.827777777777779</v>
      </c>
    </row>
    <row r="178" spans="1:14" x14ac:dyDescent="0.2">
      <c r="C178" s="1"/>
      <c r="E178" s="1">
        <f>E176/B$2</f>
        <v>0.99999999987995269</v>
      </c>
      <c r="G178" s="1"/>
      <c r="H178" t="s">
        <v>19</v>
      </c>
      <c r="I178" s="9">
        <f>1/SQRT(1-POWER(E178,2))</f>
        <v>64537.003062444819</v>
      </c>
      <c r="J178" s="9">
        <f>100*E178</f>
        <v>99.999999987995267</v>
      </c>
      <c r="L178" s="4">
        <f>L177</f>
        <v>17</v>
      </c>
      <c r="M178" s="4">
        <f>IF(N177&lt;0,M177-1,M177)</f>
        <v>78</v>
      </c>
      <c r="N178" s="6">
        <f>IF(N177&lt;0,N177+24.016,N177)</f>
        <v>2.188222222222219</v>
      </c>
    </row>
    <row r="179" spans="1:14" x14ac:dyDescent="0.2">
      <c r="A179" t="s">
        <v>10</v>
      </c>
      <c r="B179" t="s">
        <v>12</v>
      </c>
      <c r="C179" t="s">
        <v>13</v>
      </c>
      <c r="D179" t="s">
        <v>14</v>
      </c>
      <c r="E179" t="s">
        <v>15</v>
      </c>
      <c r="F179" t="s">
        <v>16</v>
      </c>
      <c r="G179" t="s">
        <v>17</v>
      </c>
    </row>
    <row r="180" spans="1:14" x14ac:dyDescent="0.2">
      <c r="A180" s="1">
        <f>B$2/B$1*0.5*(EXP(B$1*A176/B$2)-EXP(-B$1*A176/B$2))</f>
        <v>1974255929699.1094</v>
      </c>
      <c r="B180" s="1">
        <f>0.5*B$1*POWER(A180,2)</f>
        <v>1.9098663732165265E+25</v>
      </c>
      <c r="C180" s="1">
        <f>POWER(B$2,2)/B$1*(SQRT(1+POWER(B$1*A180/B$2,2))-1)</f>
        <v>5.9185786698541158E+20</v>
      </c>
      <c r="D180" s="1">
        <f>B$1*A180</f>
        <v>19347708111051.273</v>
      </c>
      <c r="E180" s="11">
        <f>B$1*A180/SQRT(1+POWER(B$1*A180/B$2,2))</f>
        <v>299792457.96401072</v>
      </c>
      <c r="F180" s="1">
        <f>B$1</f>
        <v>9.8000000000000007</v>
      </c>
      <c r="G180" s="1">
        <f>B$1/POWER(1+POWER(B$1*A180/B$2,2),1.5)</f>
        <v>3.6458567772286322E-14</v>
      </c>
      <c r="I180" s="9">
        <f>1/SQRT(2*(B$2-E180)/B$2)</f>
        <v>64536.996118762989</v>
      </c>
      <c r="K180" s="11">
        <f>C180/K176</f>
        <v>2.566603123275376E-2</v>
      </c>
      <c r="L180" s="4">
        <f>INT(A180/31557600)</f>
        <v>62560</v>
      </c>
      <c r="M180" s="4">
        <f>INT((A180-L180*31557600)/86400)</f>
        <v>144</v>
      </c>
      <c r="N180" s="6">
        <f>(A180-L180*31557600-M180*86400)/3600</f>
        <v>8.9164192708333339</v>
      </c>
    </row>
    <row r="181" spans="1:14" x14ac:dyDescent="0.2">
      <c r="A181" s="1">
        <f>A180/A176</f>
        <v>5484.0442491641925</v>
      </c>
      <c r="C181" s="1">
        <f>C180/B180</f>
        <v>3.0989490955256014E-5</v>
      </c>
      <c r="E181" s="1">
        <f>E180/D180</f>
        <v>1.5494985568485572E-5</v>
      </c>
      <c r="G181" s="1">
        <f>G180/F180</f>
        <v>3.7202620175802369E-15</v>
      </c>
      <c r="H181" t="s">
        <v>18</v>
      </c>
    </row>
    <row r="182" spans="1:14" x14ac:dyDescent="0.2">
      <c r="C182" s="1"/>
      <c r="E182" s="1">
        <f>E180/B$2</f>
        <v>0.99999999987995269</v>
      </c>
      <c r="G182" s="1"/>
      <c r="H182" t="s">
        <v>19</v>
      </c>
      <c r="I182" s="9">
        <f>1/SQRT(1-POWER(E182,2))</f>
        <v>64537.003062444819</v>
      </c>
      <c r="J182" s="9">
        <f>100*E182</f>
        <v>99.999999987995267</v>
      </c>
    </row>
    <row r="183" spans="1:14" x14ac:dyDescent="0.2">
      <c r="A183" s="1">
        <f>A180/A176</f>
        <v>5484.0442491641925</v>
      </c>
      <c r="C183" s="1">
        <f>C180/C176</f>
        <v>5827.182112998139</v>
      </c>
      <c r="E183" s="1">
        <f>E180/E176</f>
        <v>1</v>
      </c>
      <c r="G183" s="1">
        <f>G180/G176</f>
        <v>1.5494985568485602E-5</v>
      </c>
      <c r="H183" t="s">
        <v>20</v>
      </c>
      <c r="K183" s="4">
        <f>4000*K176/K$196</f>
        <v>3899.9049185555828</v>
      </c>
    </row>
    <row r="184" spans="1:14" s="2" customFormat="1" x14ac:dyDescent="0.2">
      <c r="A184" s="2">
        <f>A174+1</f>
        <v>19</v>
      </c>
      <c r="C184" s="3"/>
      <c r="E184" s="3"/>
      <c r="G184" s="3"/>
      <c r="I184" s="10"/>
      <c r="L184" s="5"/>
      <c r="M184" s="5"/>
      <c r="N184" s="7"/>
    </row>
    <row r="185" spans="1:14" x14ac:dyDescent="0.2">
      <c r="A185" t="s">
        <v>2</v>
      </c>
      <c r="B185" t="s">
        <v>3</v>
      </c>
      <c r="C185" t="s">
        <v>4</v>
      </c>
      <c r="D185" t="s">
        <v>6</v>
      </c>
      <c r="E185" t="s">
        <v>7</v>
      </c>
      <c r="F185" t="s">
        <v>8</v>
      </c>
      <c r="G185" t="s">
        <v>9</v>
      </c>
      <c r="I185" s="9" t="s">
        <v>26</v>
      </c>
      <c r="K185" t="s">
        <v>29</v>
      </c>
    </row>
    <row r="186" spans="1:14" s="1" customFormat="1" x14ac:dyDescent="0.2">
      <c r="A186" s="1">
        <v>355000000</v>
      </c>
      <c r="B186" s="1">
        <f>0.5*B$1*POWER(A186,2)</f>
        <v>6.175225E+17</v>
      </c>
      <c r="C186" s="1">
        <f>POWER(B$2,2)/B$1*LN(0.5*(EXP(B$1*A186/B$2)+EXP(-B$1*A186/B$2)))</f>
        <v>1.0006948975244622E+17</v>
      </c>
      <c r="D186" s="1">
        <f>B$1*A186</f>
        <v>3479000000.0000005</v>
      </c>
      <c r="E186" s="11">
        <f>B$2*(0.5*(EXP(B$1*A186/B$2)-EXP(-B$1*A186/B$2)))/(0.5*(EXP(B$1*A186/B$2)+EXP(-B$1*A186/B$2)))</f>
        <v>299792457.95009542</v>
      </c>
      <c r="F186" s="1">
        <f>B$1</f>
        <v>9.8000000000000007</v>
      </c>
      <c r="G186" s="1">
        <f>B$1*POWER(0.5*(EXP(B$1*A186/B$2)+EXP(-B$1*A186/B$2)),-2)</f>
        <v>3.262692711909823E-9</v>
      </c>
      <c r="I186" s="9"/>
      <c r="J186" s="1" t="s">
        <v>40</v>
      </c>
      <c r="K186" s="1">
        <f>K$196-C190</f>
        <v>2.3149214755514271E+22</v>
      </c>
      <c r="L186" s="4">
        <f>INT(A186/31557600)</f>
        <v>11</v>
      </c>
      <c r="M186" s="4">
        <f>INT((A186-L186*31557600)/86400)</f>
        <v>91</v>
      </c>
      <c r="N186" s="6">
        <f>(A186-L186*31557600-M186*86400)/3600</f>
        <v>1.1111111111111112</v>
      </c>
    </row>
    <row r="187" spans="1:14" x14ac:dyDescent="0.2">
      <c r="A187" s="1">
        <f>(2*A$196-A186)/(2*A$196)</f>
        <v>0.60696446566841256</v>
      </c>
      <c r="C187" s="1">
        <f>C186/B186</f>
        <v>0.16204994919609605</v>
      </c>
      <c r="E187" s="1">
        <f>E186/D186</f>
        <v>8.617202010637981E-2</v>
      </c>
      <c r="G187" s="1">
        <f>G186/F186</f>
        <v>3.3292782774590027E-10</v>
      </c>
      <c r="H187" t="s">
        <v>18</v>
      </c>
      <c r="K187" s="6">
        <f>K186/B$3</f>
        <v>2446873.9303593519</v>
      </c>
      <c r="L187" s="4">
        <f>L$196-L186</f>
        <v>17</v>
      </c>
      <c r="M187" s="4">
        <f>M$196-M186</f>
        <v>136</v>
      </c>
      <c r="N187" s="6">
        <f>N$196-N186</f>
        <v>-0.93888888888889044</v>
      </c>
    </row>
    <row r="188" spans="1:14" x14ac:dyDescent="0.2">
      <c r="C188" s="1"/>
      <c r="E188" s="1">
        <f>E186/B$2</f>
        <v>0.99999999983353627</v>
      </c>
      <c r="G188" s="1"/>
      <c r="H188" t="s">
        <v>19</v>
      </c>
      <c r="I188" s="9">
        <f>1/SQRT(1-POWER(E188,2))</f>
        <v>54805.631852599909</v>
      </c>
      <c r="J188" s="9">
        <f>100*E188</f>
        <v>99.999999983353632</v>
      </c>
      <c r="K188">
        <f>K187/K197</f>
        <v>0.97874957214374081</v>
      </c>
      <c r="L188" s="4">
        <f>L187</f>
        <v>17</v>
      </c>
      <c r="M188" s="4">
        <f>IF(N187&lt;0,M187-1,M187)</f>
        <v>135</v>
      </c>
      <c r="N188" s="6">
        <f>IF(N187&lt;0,N187+24.016,N187)</f>
        <v>23.077111111111108</v>
      </c>
    </row>
    <row r="189" spans="1:14" x14ac:dyDescent="0.2">
      <c r="A189" t="s">
        <v>10</v>
      </c>
      <c r="B189" t="s">
        <v>12</v>
      </c>
      <c r="C189" t="s">
        <v>13</v>
      </c>
      <c r="D189" t="s">
        <v>14</v>
      </c>
      <c r="E189" t="s">
        <v>15</v>
      </c>
      <c r="F189" t="s">
        <v>16</v>
      </c>
      <c r="G189" t="s">
        <v>17</v>
      </c>
    </row>
    <row r="190" spans="1:14" x14ac:dyDescent="0.2">
      <c r="A190" s="1">
        <f>B$2/B$1*0.5*(EXP(B$1*A186/B$2)-EXP(-B$1*A186/B$2))</f>
        <v>1676561846079.7815</v>
      </c>
      <c r="B190" s="1">
        <f>0.5*B$1*POWER(A190,2)</f>
        <v>1.377321215627918E+25</v>
      </c>
      <c r="C190" s="1">
        <f>POWER(B$2,2)/B$1*(SQRT(1+POWER(B$1*A190/B$2,2))-1)</f>
        <v>5.0261142593773188E+20</v>
      </c>
      <c r="D190" s="1">
        <f>B$1*A190</f>
        <v>16430306091581.859</v>
      </c>
      <c r="E190" s="11">
        <f>B$1*A190/SQRT(1+POWER(B$1*A190/B$2,2))</f>
        <v>299792457.95009536</v>
      </c>
      <c r="F190" s="1">
        <f>B$1</f>
        <v>9.8000000000000007</v>
      </c>
      <c r="G190" s="1">
        <f>B$1/POWER(1+POWER(B$1*A190/B$2,2),1.5)</f>
        <v>5.9532102578445272E-14</v>
      </c>
      <c r="I190" s="9">
        <f>1/SQRT(2*(B$2-E190)/B$2)</f>
        <v>54805.591658898222</v>
      </c>
      <c r="K190" s="11">
        <f>C190/K186</f>
        <v>2.1711813175779842E-2</v>
      </c>
      <c r="L190" s="4">
        <f>INT(A190/31557600)</f>
        <v>53127</v>
      </c>
      <c r="M190" s="4">
        <f>INT((A190-L190*31557600)/86400)</f>
        <v>14</v>
      </c>
      <c r="N190" s="6">
        <f>(A190-L190*31557600-M190*86400)/3600</f>
        <v>5.9110504150390621</v>
      </c>
    </row>
    <row r="191" spans="1:14" x14ac:dyDescent="0.2">
      <c r="A191" s="1">
        <f>A190/A186</f>
        <v>4722.7094255768488</v>
      </c>
      <c r="C191" s="1">
        <f>C190/B190</f>
        <v>3.6491954108801873E-5</v>
      </c>
      <c r="E191" s="1">
        <f>E190/D190</f>
        <v>1.8246309976154087E-5</v>
      </c>
      <c r="G191" s="1">
        <f>G190/F190</f>
        <v>6.0747043447393129E-15</v>
      </c>
      <c r="H191" t="s">
        <v>18</v>
      </c>
    </row>
    <row r="192" spans="1:14" x14ac:dyDescent="0.2">
      <c r="C192" s="1"/>
      <c r="E192" s="1">
        <f>E190/B$2</f>
        <v>0.99999999983353605</v>
      </c>
      <c r="G192" s="1"/>
      <c r="H192" t="s">
        <v>19</v>
      </c>
      <c r="I192" s="9">
        <f>1/SQRT(1-POWER(E192,2))</f>
        <v>54805.59530024531</v>
      </c>
      <c r="J192" s="9">
        <f>100*E192</f>
        <v>99.999999983353604</v>
      </c>
    </row>
    <row r="193" spans="1:14" x14ac:dyDescent="0.2">
      <c r="A193" s="1">
        <f>A190/A186</f>
        <v>4722.7094255768488</v>
      </c>
      <c r="C193" s="1">
        <f>C190/C186</f>
        <v>5022.6240503584204</v>
      </c>
      <c r="E193" s="1">
        <f>E190/E186</f>
        <v>0.99999999999999978</v>
      </c>
      <c r="G193" s="1">
        <f>G190/G186</f>
        <v>1.8246309976154036E-5</v>
      </c>
      <c r="H193" t="s">
        <v>20</v>
      </c>
      <c r="K193" s="4">
        <f>4000*K186/K$196</f>
        <v>3914.9982885749628</v>
      </c>
    </row>
    <row r="194" spans="1:14" s="2" customFormat="1" x14ac:dyDescent="0.2">
      <c r="A194" s="2">
        <f>A184+1</f>
        <v>20</v>
      </c>
      <c r="C194" s="3"/>
      <c r="E194" s="3"/>
      <c r="G194" s="3"/>
      <c r="I194" s="10"/>
      <c r="L194" s="5"/>
      <c r="M194" s="5"/>
      <c r="N194" s="7"/>
    </row>
    <row r="195" spans="1:14" x14ac:dyDescent="0.2">
      <c r="A195" t="s">
        <v>2</v>
      </c>
      <c r="B195" t="s">
        <v>3</v>
      </c>
      <c r="C195" t="s">
        <v>4</v>
      </c>
      <c r="D195" t="s">
        <v>6</v>
      </c>
      <c r="E195" t="s">
        <v>7</v>
      </c>
      <c r="F195" t="s">
        <v>8</v>
      </c>
      <c r="G195" t="s">
        <v>9</v>
      </c>
      <c r="I195" s="9" t="s">
        <v>26</v>
      </c>
      <c r="K195" t="s">
        <v>29</v>
      </c>
    </row>
    <row r="196" spans="1:14" s="1" customFormat="1" x14ac:dyDescent="0.2">
      <c r="A196" s="1">
        <v>451613110</v>
      </c>
      <c r="B196" s="1">
        <f>0.5*B$1*POWER(A196,2)</f>
        <v>9.9937656550697331E+17</v>
      </c>
      <c r="C196" s="1">
        <f>POWER(B$2,2)/B$1*LN(0.5*(EXP(B$1*A196/B$2)+EXP(-B$1*A196/B$2)))</f>
        <v>1.2903337147360866E+17</v>
      </c>
      <c r="D196" s="1">
        <f>B$1*A196</f>
        <v>4425808478</v>
      </c>
      <c r="E196" s="11">
        <f>B$2*(0.5*(EXP(B$1*A196/B$2)-EXP(-B$1*A196/B$2)))/(0.5*(EXP(B$1*A196/B$2)+EXP(-B$1*A196/B$2)))</f>
        <v>299792457.99990982</v>
      </c>
      <c r="F196" s="1">
        <f>B$1</f>
        <v>9.8000000000000007</v>
      </c>
      <c r="G196" s="1">
        <f>B$1*POWER(0.5*(EXP(B$1*A196/B$2)+EXP(-B$1*A196/B$2)),-2)</f>
        <v>5.8936874419325772E-12</v>
      </c>
      <c r="I196" s="9"/>
      <c r="J196" s="1" t="s">
        <v>39</v>
      </c>
      <c r="K196" s="1">
        <f>K197*B$3</f>
        <v>2.3651826181452002E+22</v>
      </c>
      <c r="L196" s="4">
        <f>2*L146</f>
        <v>28</v>
      </c>
      <c r="M196" s="4">
        <f>2*M146+1</f>
        <v>227</v>
      </c>
      <c r="N196" s="6">
        <f>2*N146-24</f>
        <v>0.17222222222222072</v>
      </c>
    </row>
    <row r="197" spans="1:14" x14ac:dyDescent="0.2">
      <c r="A197" s="1">
        <f>(2*A$196-A196)/(2*A$196)</f>
        <v>0.5</v>
      </c>
      <c r="C197" s="1">
        <f>C196/B196</f>
        <v>0.12911386551089615</v>
      </c>
      <c r="E197" s="1">
        <f>E196/D196</f>
        <v>6.7737331945142032E-2</v>
      </c>
      <c r="G197" s="1">
        <f>G196/F196</f>
        <v>6.013966777482221E-13</v>
      </c>
      <c r="H197" t="s">
        <v>18</v>
      </c>
      <c r="K197">
        <v>2500000</v>
      </c>
    </row>
    <row r="198" spans="1:14" x14ac:dyDescent="0.2">
      <c r="C198" s="1"/>
      <c r="E198" s="1">
        <f>E196/B$2</f>
        <v>0.99999999999969924</v>
      </c>
      <c r="G198" s="1"/>
      <c r="H198" t="s">
        <v>19</v>
      </c>
      <c r="I198" s="9">
        <f>1/SQRT(1-POWER(E198,2))</f>
        <v>1289363.5384205566</v>
      </c>
      <c r="J198" s="12">
        <f>100*E198</f>
        <v>99.99999999996993</v>
      </c>
    </row>
    <row r="199" spans="1:14" x14ac:dyDescent="0.2">
      <c r="A199" t="s">
        <v>10</v>
      </c>
      <c r="B199" t="s">
        <v>12</v>
      </c>
      <c r="C199" t="s">
        <v>13</v>
      </c>
      <c r="D199" t="s">
        <v>14</v>
      </c>
      <c r="E199" t="s">
        <v>15</v>
      </c>
      <c r="F199" t="s">
        <v>16</v>
      </c>
      <c r="G199" t="s">
        <v>17</v>
      </c>
    </row>
    <row r="200" spans="1:14" x14ac:dyDescent="0.2">
      <c r="A200" s="1">
        <f>B$2/B$1*0.5*(EXP(B$1*A196/B$2)-EXP(-B$1*A196/B$2))</f>
        <v>39447012246358.43</v>
      </c>
      <c r="B200" s="1">
        <f>0.5*B$1*POWER(A200,2)</f>
        <v>7.6247271983053259E+27</v>
      </c>
      <c r="C200" s="1">
        <f>POWER(B$2,2)/B$1*(SQRT(1+POWER(B$1*A200/B$2,2))-1)</f>
        <v>1.1825907591124236E+22</v>
      </c>
      <c r="D200" s="1">
        <f>B$1*A200</f>
        <v>386580720014312.62</v>
      </c>
      <c r="E200" s="11">
        <f>B$1*A200/SQRT(1+POWER(B$1*A200/B$2,2))</f>
        <v>299792457.99990988</v>
      </c>
      <c r="F200" s="1">
        <f>B$1</f>
        <v>9.8000000000000007</v>
      </c>
      <c r="G200" s="1">
        <f>B$1/POWER(1+POWER(B$1*A200/B$2,2),1.5)</f>
        <v>4.5705410369010347E-18</v>
      </c>
      <c r="I200" s="9">
        <f>1/SQRT(2*(B$2-E200)/B$2)</f>
        <v>1289672.4009599979</v>
      </c>
      <c r="K200" s="11">
        <f>C200/K196</f>
        <v>0.49999976747665387</v>
      </c>
      <c r="L200" s="4">
        <f>INT(A200/31557600)</f>
        <v>1250000</v>
      </c>
      <c r="M200" s="4">
        <f>INT((A200-L200*31557600)/86400)</f>
        <v>141</v>
      </c>
      <c r="N200" s="6">
        <f>(A200-L200*31557600-M200*86400)/3600</f>
        <v>17.766230468749999</v>
      </c>
    </row>
    <row r="201" spans="1:14" x14ac:dyDescent="0.2">
      <c r="A201" s="1">
        <f>A200/A196</f>
        <v>87346.915695955831</v>
      </c>
      <c r="C201" s="1">
        <f>C200/B200</f>
        <v>1.5509941908154648E-6</v>
      </c>
      <c r="E201" s="1">
        <f>E200/D200</f>
        <v>7.7549769680394421E-7</v>
      </c>
      <c r="G201" s="1">
        <f>G200/F200</f>
        <v>4.6638173845928922E-19</v>
      </c>
      <c r="H201" t="s">
        <v>18</v>
      </c>
    </row>
    <row r="202" spans="1:14" x14ac:dyDescent="0.2">
      <c r="C202" s="1"/>
      <c r="E202" s="1">
        <f>E200/B$2</f>
        <v>0.99999999999969935</v>
      </c>
      <c r="G202" s="1"/>
      <c r="H202" t="s">
        <v>19</v>
      </c>
      <c r="I202" s="9">
        <f>1/SQRT(1-POWER(E202,2))</f>
        <v>1289601.5820925599</v>
      </c>
      <c r="J202" s="12">
        <f>100*E202</f>
        <v>99.99999999996993</v>
      </c>
    </row>
    <row r="203" spans="1:14" x14ac:dyDescent="0.2">
      <c r="A203" s="1">
        <f>A200/A196</f>
        <v>87346.915695955831</v>
      </c>
      <c r="C203" s="1">
        <f>C200/C196</f>
        <v>91649.992990712504</v>
      </c>
      <c r="E203" s="1">
        <f>E200/E196</f>
        <v>1.0000000000000002</v>
      </c>
      <c r="G203" s="1">
        <f>G200/G196</f>
        <v>7.7549769680394272E-7</v>
      </c>
      <c r="H203" t="s">
        <v>20</v>
      </c>
      <c r="K203" s="4">
        <f>4000*K196/K$196</f>
        <v>4000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2020-12-22T18:05:25Z</dcterms:modified>
</cp:coreProperties>
</file>