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A/Website/Excel/"/>
    </mc:Choice>
  </mc:AlternateContent>
  <bookViews>
    <workbookView xWindow="0" yWindow="460" windowWidth="32200" windowHeight="19520" tabRatio="500"/>
  </bookViews>
  <sheets>
    <sheet name="Blad1" sheetId="1" r:id="rId1"/>
    <sheet name="Blad2" sheetId="2" r:id="rId2"/>
    <sheet name="Blad3" sheetId="3" r:id="rId3"/>
    <sheet name="Blad4" sheetId="4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4" l="1"/>
  <c r="D15" i="4"/>
  <c r="C2" i="4"/>
  <c r="E2" i="4"/>
  <c r="B35" i="4"/>
  <c r="B40" i="4"/>
  <c r="E16" i="4"/>
  <c r="D16" i="4"/>
  <c r="C8" i="4"/>
  <c r="E8" i="4"/>
  <c r="B36" i="4"/>
  <c r="C39" i="4"/>
  <c r="B44" i="4"/>
  <c r="D2" i="4"/>
  <c r="B34" i="4"/>
  <c r="B39" i="4"/>
  <c r="B43" i="4"/>
  <c r="D8" i="4"/>
  <c r="B37" i="4"/>
  <c r="C40" i="4"/>
  <c r="C44" i="4"/>
  <c r="C43" i="4"/>
  <c r="D43" i="4"/>
  <c r="B46" i="4"/>
  <c r="C46" i="4"/>
  <c r="C51" i="4"/>
  <c r="C50" i="4"/>
  <c r="D39" i="4"/>
  <c r="B42" i="4"/>
  <c r="C42" i="4"/>
  <c r="C49" i="4"/>
  <c r="B45" i="4"/>
  <c r="C45" i="4"/>
  <c r="B51" i="4"/>
  <c r="B50" i="4"/>
  <c r="B41" i="4"/>
  <c r="C41" i="4"/>
  <c r="B49" i="4"/>
  <c r="C48" i="4"/>
  <c r="B48" i="4"/>
  <c r="D45" i="4"/>
  <c r="E14" i="4"/>
  <c r="D14" i="4"/>
  <c r="E13" i="4"/>
  <c r="D13" i="4"/>
  <c r="D41" i="4"/>
  <c r="E19" i="4"/>
  <c r="D19" i="4"/>
  <c r="C25" i="4"/>
  <c r="C3" i="4"/>
  <c r="C4" i="4"/>
  <c r="C7" i="4"/>
  <c r="C6" i="4"/>
  <c r="C10" i="4"/>
  <c r="D10" i="4"/>
  <c r="E18" i="4"/>
  <c r="D18" i="4"/>
  <c r="C23" i="4"/>
  <c r="C24" i="4"/>
  <c r="C22" i="4"/>
  <c r="C26" i="4"/>
  <c r="C27" i="4"/>
  <c r="C30" i="4"/>
  <c r="C28" i="4"/>
  <c r="C29" i="4"/>
  <c r="C31" i="4"/>
  <c r="C32" i="4"/>
  <c r="B25" i="4"/>
  <c r="C9" i="4"/>
  <c r="D9" i="4"/>
  <c r="B23" i="4"/>
  <c r="B24" i="4"/>
  <c r="B22" i="4"/>
  <c r="B26" i="4"/>
  <c r="B27" i="4"/>
  <c r="B30" i="4"/>
  <c r="B28" i="4"/>
  <c r="B29" i="4"/>
  <c r="B31" i="4"/>
  <c r="B32" i="4"/>
  <c r="F19" i="4"/>
  <c r="F18" i="4"/>
  <c r="E10" i="4"/>
  <c r="E9" i="4"/>
  <c r="B10" i="4"/>
  <c r="B9" i="4"/>
  <c r="E17" i="4"/>
  <c r="D17" i="4"/>
  <c r="F17" i="4"/>
  <c r="F16" i="4"/>
  <c r="F15" i="4"/>
  <c r="F14" i="4"/>
  <c r="F13" i="4"/>
  <c r="C5" i="4"/>
  <c r="D6" i="4"/>
  <c r="D4" i="4"/>
  <c r="D7" i="4"/>
  <c r="D3" i="4"/>
  <c r="E5" i="4"/>
  <c r="D5" i="4"/>
  <c r="B5" i="4"/>
  <c r="E6" i="4"/>
  <c r="B6" i="4"/>
  <c r="E7" i="4"/>
  <c r="B7" i="4"/>
  <c r="B8" i="4"/>
  <c r="E4" i="4"/>
  <c r="B4" i="4"/>
  <c r="E3" i="4"/>
  <c r="B3" i="4"/>
  <c r="B2" i="4"/>
  <c r="C30" i="2"/>
  <c r="B30" i="2"/>
  <c r="D14" i="2"/>
  <c r="H14" i="2"/>
  <c r="I14" i="2"/>
  <c r="D13" i="2"/>
  <c r="I13" i="2"/>
  <c r="H13" i="2"/>
  <c r="C98" i="2"/>
  <c r="B98" i="2"/>
  <c r="C97" i="2"/>
  <c r="B97" i="2"/>
  <c r="B107" i="2"/>
  <c r="B108" i="2"/>
  <c r="C108" i="2"/>
  <c r="B116" i="2"/>
  <c r="B132" i="2"/>
  <c r="B109" i="2"/>
  <c r="C109" i="2"/>
  <c r="C116" i="2"/>
  <c r="B133" i="2"/>
  <c r="C132" i="2"/>
  <c r="D69" i="2"/>
  <c r="B67" i="2"/>
  <c r="B68" i="2"/>
  <c r="C67" i="2"/>
  <c r="C68" i="2"/>
  <c r="E69" i="2"/>
  <c r="B27" i="3"/>
  <c r="B28" i="3"/>
  <c r="C27" i="3"/>
  <c r="C28" i="3"/>
  <c r="B29" i="3"/>
  <c r="C3" i="3"/>
  <c r="C2" i="3"/>
  <c r="C4" i="3"/>
  <c r="C6" i="3"/>
  <c r="C5" i="3"/>
  <c r="C7" i="3"/>
  <c r="C20" i="3"/>
  <c r="C21" i="3"/>
  <c r="C24" i="3"/>
  <c r="C32" i="3"/>
  <c r="C35" i="3"/>
  <c r="C33" i="3"/>
  <c r="C34" i="3"/>
  <c r="C37" i="3"/>
  <c r="C38" i="3"/>
  <c r="B20" i="3"/>
  <c r="B21" i="3"/>
  <c r="B24" i="3"/>
  <c r="B32" i="3"/>
  <c r="B35" i="3"/>
  <c r="B33" i="3"/>
  <c r="B34" i="3"/>
  <c r="B37" i="3"/>
  <c r="B38" i="3"/>
  <c r="E16" i="3"/>
  <c r="D16" i="3"/>
  <c r="E13" i="3"/>
  <c r="D13" i="3"/>
  <c r="E14" i="3"/>
  <c r="D14" i="3"/>
  <c r="B15" i="3"/>
  <c r="C15" i="3"/>
  <c r="E15" i="3"/>
  <c r="D15" i="3"/>
  <c r="E12" i="3"/>
  <c r="D12" i="3"/>
  <c r="E11" i="3"/>
  <c r="D11" i="3"/>
  <c r="C8" i="3"/>
  <c r="D7" i="3"/>
  <c r="D4" i="3"/>
  <c r="D6" i="3"/>
  <c r="D3" i="3"/>
  <c r="B40" i="3"/>
  <c r="B45" i="3"/>
  <c r="B42" i="3"/>
  <c r="B46" i="3"/>
  <c r="C51" i="3"/>
  <c r="B41" i="3"/>
  <c r="B47" i="3"/>
  <c r="B43" i="3"/>
  <c r="B48" i="3"/>
  <c r="C54" i="3"/>
  <c r="C52" i="3"/>
  <c r="C53" i="3"/>
  <c r="C56" i="3"/>
  <c r="B51" i="3"/>
  <c r="B54" i="3"/>
  <c r="B52" i="3"/>
  <c r="B53" i="3"/>
  <c r="B56" i="3"/>
  <c r="E8" i="3"/>
  <c r="D8" i="3"/>
  <c r="B8" i="3"/>
  <c r="E7" i="3"/>
  <c r="B7" i="3"/>
  <c r="E6" i="3"/>
  <c r="B6" i="3"/>
  <c r="E5" i="3"/>
  <c r="D5" i="3"/>
  <c r="B5" i="3"/>
  <c r="E4" i="3"/>
  <c r="B4" i="3"/>
  <c r="E3" i="3"/>
  <c r="B3" i="3"/>
  <c r="E2" i="3"/>
  <c r="D2" i="3"/>
  <c r="B2" i="3"/>
  <c r="C35" i="2"/>
  <c r="C34" i="2"/>
  <c r="B19" i="2"/>
  <c r="C19" i="2"/>
  <c r="C21" i="2"/>
  <c r="B21" i="2"/>
  <c r="C17" i="2"/>
  <c r="B17" i="2"/>
  <c r="C60" i="2"/>
  <c r="B60" i="2"/>
  <c r="C42" i="2"/>
  <c r="C41" i="2"/>
  <c r="C40" i="2"/>
  <c r="C39" i="2"/>
  <c r="B42" i="2"/>
  <c r="B41" i="2"/>
  <c r="B40" i="2"/>
  <c r="B39" i="2"/>
  <c r="C36" i="2"/>
  <c r="C33" i="2"/>
  <c r="B36" i="2"/>
  <c r="B35" i="2"/>
  <c r="B34" i="2"/>
  <c r="B33" i="2"/>
  <c r="C3" i="2"/>
  <c r="C2" i="2"/>
  <c r="C4" i="2"/>
  <c r="C6" i="2"/>
  <c r="C5" i="2"/>
  <c r="C7" i="2"/>
  <c r="C25" i="2"/>
  <c r="C26" i="2"/>
  <c r="C29" i="2"/>
  <c r="B25" i="2"/>
  <c r="B26" i="2"/>
  <c r="B29" i="2"/>
  <c r="B45" i="2"/>
  <c r="B51" i="2"/>
  <c r="B47" i="2"/>
  <c r="B52" i="2"/>
  <c r="C58" i="2"/>
  <c r="B44" i="2"/>
  <c r="B49" i="2"/>
  <c r="B46" i="2"/>
  <c r="B50" i="2"/>
  <c r="C56" i="2"/>
  <c r="C55" i="2"/>
  <c r="C57" i="2"/>
  <c r="B58" i="2"/>
  <c r="B56" i="2"/>
  <c r="B57" i="2"/>
  <c r="B55" i="2"/>
  <c r="B134" i="2"/>
  <c r="B135" i="2"/>
  <c r="B138" i="2"/>
  <c r="B136" i="2"/>
  <c r="B137" i="2"/>
  <c r="B139" i="2"/>
  <c r="B143" i="2"/>
  <c r="B140" i="2"/>
  <c r="B141" i="2"/>
  <c r="B144" i="2"/>
  <c r="B145" i="2"/>
  <c r="B142" i="2"/>
  <c r="B105" i="2"/>
  <c r="C105" i="2"/>
  <c r="B129" i="2"/>
  <c r="B76" i="2"/>
  <c r="D129" i="2"/>
  <c r="E129" i="2"/>
  <c r="B115" i="2"/>
  <c r="C115" i="2"/>
  <c r="B128" i="2"/>
  <c r="B75" i="2"/>
  <c r="D128" i="2"/>
  <c r="E128" i="2"/>
  <c r="B114" i="2"/>
  <c r="C114" i="2"/>
  <c r="B127" i="2"/>
  <c r="B74" i="2"/>
  <c r="D127" i="2"/>
  <c r="E127" i="2"/>
  <c r="B113" i="2"/>
  <c r="C113" i="2"/>
  <c r="B126" i="2"/>
  <c r="B73" i="2"/>
  <c r="D126" i="2"/>
  <c r="E126" i="2"/>
  <c r="B112" i="2"/>
  <c r="C112" i="2"/>
  <c r="B125" i="2"/>
  <c r="B72" i="2"/>
  <c r="D125" i="2"/>
  <c r="E125" i="2"/>
  <c r="B123" i="2"/>
  <c r="D123" i="2"/>
  <c r="E123" i="2"/>
  <c r="B104" i="2"/>
  <c r="C104" i="2"/>
  <c r="B122" i="2"/>
  <c r="D122" i="2"/>
  <c r="E122" i="2"/>
  <c r="B103" i="2"/>
  <c r="C103" i="2"/>
  <c r="B121" i="2"/>
  <c r="D121" i="2"/>
  <c r="E121" i="2"/>
  <c r="B102" i="2"/>
  <c r="C102" i="2"/>
  <c r="B120" i="2"/>
  <c r="D120" i="2"/>
  <c r="E120" i="2"/>
  <c r="B101" i="2"/>
  <c r="C101" i="2"/>
  <c r="B119" i="2"/>
  <c r="D119" i="2"/>
  <c r="E119" i="2"/>
  <c r="D15" i="2"/>
  <c r="C8" i="2"/>
  <c r="B89" i="2"/>
  <c r="B87" i="2"/>
  <c r="B90" i="2"/>
  <c r="B88" i="2"/>
  <c r="C95" i="2"/>
  <c r="B95" i="2"/>
  <c r="B83" i="2"/>
  <c r="B84" i="2"/>
  <c r="C94" i="2"/>
  <c r="B85" i="2"/>
  <c r="B86" i="2"/>
  <c r="B94" i="2"/>
  <c r="B79" i="2"/>
  <c r="B80" i="2"/>
  <c r="C93" i="2"/>
  <c r="B81" i="2"/>
  <c r="B82" i="2"/>
  <c r="B93" i="2"/>
  <c r="C90" i="2"/>
  <c r="C89" i="2"/>
  <c r="C88" i="2"/>
  <c r="C87" i="2"/>
  <c r="C76" i="2"/>
  <c r="D7" i="2"/>
  <c r="C75" i="2"/>
  <c r="D4" i="2"/>
  <c r="C74" i="2"/>
  <c r="D12" i="2"/>
  <c r="D6" i="2"/>
  <c r="C73" i="2"/>
  <c r="D11" i="2"/>
  <c r="D3" i="2"/>
  <c r="C72" i="2"/>
  <c r="E15" i="2"/>
  <c r="E14" i="2"/>
  <c r="E13" i="2"/>
  <c r="E12" i="2"/>
  <c r="E11" i="2"/>
  <c r="E8" i="2"/>
  <c r="D8" i="2"/>
  <c r="B8" i="2"/>
  <c r="E7" i="2"/>
  <c r="B7" i="2"/>
  <c r="E6" i="2"/>
  <c r="B6" i="2"/>
  <c r="E5" i="2"/>
  <c r="D5" i="2"/>
  <c r="B5" i="2"/>
  <c r="E4" i="2"/>
  <c r="B4" i="2"/>
  <c r="E3" i="2"/>
  <c r="B3" i="2"/>
  <c r="E2" i="2"/>
  <c r="D2" i="2"/>
  <c r="B2" i="2"/>
  <c r="C21" i="1"/>
  <c r="B21" i="1"/>
  <c r="C20" i="1"/>
  <c r="B20" i="1"/>
  <c r="B60" i="1"/>
  <c r="B61" i="1"/>
  <c r="C61" i="1"/>
  <c r="B69" i="1"/>
  <c r="B85" i="1"/>
  <c r="B62" i="1"/>
  <c r="C62" i="1"/>
  <c r="C69" i="1"/>
  <c r="B86" i="1"/>
  <c r="C3" i="1"/>
  <c r="C2" i="1"/>
  <c r="C4" i="1"/>
  <c r="C6" i="1"/>
  <c r="C5" i="1"/>
  <c r="C7" i="1"/>
  <c r="C85" i="1"/>
  <c r="D22" i="1"/>
  <c r="D4" i="1"/>
  <c r="B87" i="1"/>
  <c r="B88" i="1"/>
  <c r="B91" i="1"/>
  <c r="B89" i="1"/>
  <c r="B90" i="1"/>
  <c r="B92" i="1"/>
  <c r="B96" i="1"/>
  <c r="B93" i="1"/>
  <c r="B94" i="1"/>
  <c r="B97" i="1"/>
  <c r="B98" i="1"/>
  <c r="D15" i="1"/>
  <c r="C8" i="1"/>
  <c r="B41" i="1"/>
  <c r="D14" i="1"/>
  <c r="C41" i="1"/>
  <c r="B40" i="1"/>
  <c r="D13" i="1"/>
  <c r="C40" i="1"/>
  <c r="B43" i="1"/>
  <c r="C43" i="1"/>
  <c r="B42" i="1"/>
  <c r="C42" i="1"/>
  <c r="B95" i="1"/>
  <c r="E15" i="1"/>
  <c r="E14" i="1"/>
  <c r="E13" i="1"/>
  <c r="D12" i="1"/>
  <c r="E12" i="1"/>
  <c r="D11" i="1"/>
  <c r="E11" i="1"/>
  <c r="C48" i="1"/>
  <c r="B36" i="1"/>
  <c r="B37" i="1"/>
  <c r="C47" i="1"/>
  <c r="B32" i="1"/>
  <c r="B33" i="1"/>
  <c r="C46" i="1"/>
  <c r="B48" i="1"/>
  <c r="B38" i="1"/>
  <c r="B39" i="1"/>
  <c r="B47" i="1"/>
  <c r="B34" i="1"/>
  <c r="B35" i="1"/>
  <c r="B46" i="1"/>
  <c r="B58" i="1"/>
  <c r="C58" i="1"/>
  <c r="B82" i="1"/>
  <c r="B29" i="1"/>
  <c r="D82" i="1"/>
  <c r="E82" i="1"/>
  <c r="B68" i="1"/>
  <c r="C68" i="1"/>
  <c r="B81" i="1"/>
  <c r="B28" i="1"/>
  <c r="D81" i="1"/>
  <c r="E81" i="1"/>
  <c r="B67" i="1"/>
  <c r="C67" i="1"/>
  <c r="B80" i="1"/>
  <c r="B27" i="1"/>
  <c r="D80" i="1"/>
  <c r="E80" i="1"/>
  <c r="B66" i="1"/>
  <c r="C66" i="1"/>
  <c r="B79" i="1"/>
  <c r="B26" i="1"/>
  <c r="D79" i="1"/>
  <c r="E79" i="1"/>
  <c r="B65" i="1"/>
  <c r="C65" i="1"/>
  <c r="B78" i="1"/>
  <c r="B25" i="1"/>
  <c r="D78" i="1"/>
  <c r="E78" i="1"/>
  <c r="B76" i="1"/>
  <c r="D76" i="1"/>
  <c r="E76" i="1"/>
  <c r="B57" i="1"/>
  <c r="C57" i="1"/>
  <c r="B75" i="1"/>
  <c r="D75" i="1"/>
  <c r="E75" i="1"/>
  <c r="B56" i="1"/>
  <c r="C56" i="1"/>
  <c r="B74" i="1"/>
  <c r="D74" i="1"/>
  <c r="E74" i="1"/>
  <c r="B55" i="1"/>
  <c r="C55" i="1"/>
  <c r="B73" i="1"/>
  <c r="D73" i="1"/>
  <c r="E73" i="1"/>
  <c r="B54" i="1"/>
  <c r="C54" i="1"/>
  <c r="B72" i="1"/>
  <c r="D72" i="1"/>
  <c r="E72" i="1"/>
  <c r="C29" i="1"/>
  <c r="D7" i="1"/>
  <c r="C28" i="1"/>
  <c r="C27" i="1"/>
  <c r="D6" i="1"/>
  <c r="C26" i="1"/>
  <c r="D3" i="1"/>
  <c r="C25" i="1"/>
  <c r="E8" i="1"/>
  <c r="E7" i="1"/>
  <c r="E6" i="1"/>
  <c r="E5" i="1"/>
  <c r="E4" i="1"/>
  <c r="E3" i="1"/>
  <c r="E2" i="1"/>
  <c r="D8" i="1"/>
  <c r="D5" i="1"/>
  <c r="D2" i="1"/>
  <c r="B4" i="1"/>
  <c r="B8" i="1"/>
  <c r="B7" i="1"/>
  <c r="B6" i="1"/>
  <c r="B5" i="1"/>
  <c r="B3" i="1"/>
  <c r="B2" i="1"/>
</calcChain>
</file>

<file path=xl/sharedStrings.xml><?xml version="1.0" encoding="utf-8"?>
<sst xmlns="http://schemas.openxmlformats.org/spreadsheetml/2006/main" count="388" uniqueCount="128">
  <si>
    <t>alpha</t>
  </si>
  <si>
    <t>alpha + beta</t>
  </si>
  <si>
    <t>beta</t>
  </si>
  <si>
    <t>delta</t>
  </si>
  <si>
    <t>gamma + delta</t>
  </si>
  <si>
    <t xml:space="preserve">gamma </t>
  </si>
  <si>
    <t>beta + gamma</t>
  </si>
  <si>
    <t>ex</t>
  </si>
  <si>
    <t>ey</t>
  </si>
  <si>
    <t>nex</t>
  </si>
  <si>
    <t>ney</t>
  </si>
  <si>
    <t>v</t>
  </si>
  <si>
    <t>x</t>
  </si>
  <si>
    <t>y</t>
  </si>
  <si>
    <t>grootte</t>
  </si>
  <si>
    <t>v_x</t>
  </si>
  <si>
    <t>v_y</t>
  </si>
  <si>
    <t>v^x</t>
  </si>
  <si>
    <t>v^y</t>
  </si>
  <si>
    <t>zwart</t>
  </si>
  <si>
    <t>blauw</t>
  </si>
  <si>
    <t>P</t>
  </si>
  <si>
    <t>P v</t>
  </si>
  <si>
    <t>D</t>
  </si>
  <si>
    <t>Q</t>
  </si>
  <si>
    <t>Q ex</t>
  </si>
  <si>
    <t>Q ey</t>
  </si>
  <si>
    <t>Q v</t>
  </si>
  <si>
    <t>P nex</t>
  </si>
  <si>
    <t>P ney</t>
  </si>
  <si>
    <t>P ex = nex</t>
  </si>
  <si>
    <t>P ey = ney</t>
  </si>
  <si>
    <t>Q nex = ex</t>
  </si>
  <si>
    <t>Q ney = ey</t>
  </si>
  <si>
    <t>cosinus</t>
  </si>
  <si>
    <t>sinus</t>
  </si>
  <si>
    <t>graden</t>
  </si>
  <si>
    <t>radialen</t>
  </si>
  <si>
    <t>nex_x</t>
  </si>
  <si>
    <t>nex_y</t>
  </si>
  <si>
    <t>nex^x</t>
  </si>
  <si>
    <t>nex^y</t>
  </si>
  <si>
    <t>ney_x</t>
  </si>
  <si>
    <t>ney_y</t>
  </si>
  <si>
    <t>ney^x</t>
  </si>
  <si>
    <t>ney^y</t>
  </si>
  <si>
    <t>v dot ex</t>
  </si>
  <si>
    <t>v dot ey</t>
  </si>
  <si>
    <t>v dot nex</t>
  </si>
  <si>
    <t>v dot ney</t>
  </si>
  <si>
    <t>v dot v</t>
  </si>
  <si>
    <t>inwendig product</t>
  </si>
  <si>
    <t>methode 1</t>
  </si>
  <si>
    <t>methode 2</t>
  </si>
  <si>
    <t>ratio</t>
  </si>
  <si>
    <t>6/5</t>
  </si>
  <si>
    <t>5/6</t>
  </si>
  <si>
    <t>8/7</t>
  </si>
  <si>
    <t>11/14</t>
  </si>
  <si>
    <t>43/42</t>
  </si>
  <si>
    <t>6/7</t>
  </si>
  <si>
    <t>27/28</t>
  </si>
  <si>
    <t>4/7</t>
  </si>
  <si>
    <t>19/14</t>
  </si>
  <si>
    <t>grootte^2</t>
  </si>
  <si>
    <t>blauw:</t>
  </si>
  <si>
    <t>dx_zwart/dx_blauw</t>
  </si>
  <si>
    <t>dx_zwart/dy_blauw</t>
  </si>
  <si>
    <t>dy_zwart/dx_blauw</t>
  </si>
  <si>
    <t>dy_zwart/dy_blauw</t>
  </si>
  <si>
    <t>OP</t>
  </si>
  <si>
    <t>g11</t>
  </si>
  <si>
    <t>g12</t>
  </si>
  <si>
    <t>g21</t>
  </si>
  <si>
    <t>g22</t>
  </si>
  <si>
    <t>cosinusregel:</t>
  </si>
  <si>
    <t>v_</t>
  </si>
  <si>
    <t>v^</t>
  </si>
  <si>
    <t>dx_blauw/dx_zwart</t>
  </si>
  <si>
    <t>dx_blauw/dy_zwart</t>
  </si>
  <si>
    <t>dy_blauw/dx_zwart</t>
  </si>
  <si>
    <t>dy_blauw/dy_zwart</t>
  </si>
  <si>
    <t>covariant</t>
  </si>
  <si>
    <t>determinant</t>
  </si>
  <si>
    <t>contravariant</t>
  </si>
  <si>
    <t>inverse van covariant</t>
  </si>
  <si>
    <t>zwart g_ij v^j</t>
  </si>
  <si>
    <t>blauw g^ij v_j</t>
  </si>
  <si>
    <t>blauw v_j</t>
  </si>
  <si>
    <t>ney oud</t>
  </si>
  <si>
    <t>ney nieuw</t>
  </si>
  <si>
    <t>product determinanten</t>
  </si>
  <si>
    <t>v_j</t>
  </si>
  <si>
    <t>v^j</t>
  </si>
  <si>
    <t>v_j v^j</t>
  </si>
  <si>
    <t>via inproduct</t>
  </si>
  <si>
    <t>via cosinusregel</t>
  </si>
  <si>
    <t>1/grootte</t>
  </si>
  <si>
    <t>ex zwart</t>
  </si>
  <si>
    <t>ey zwart</t>
  </si>
  <si>
    <t>nex zwart</t>
  </si>
  <si>
    <t>ney zwart</t>
  </si>
  <si>
    <t>v zwart</t>
  </si>
  <si>
    <t>nex blauw</t>
  </si>
  <si>
    <t>ney blauw</t>
  </si>
  <si>
    <t>dx/dx'</t>
  </si>
  <si>
    <t>dy/dx'</t>
  </si>
  <si>
    <t>dx/dy'</t>
  </si>
  <si>
    <t>dy/dy'</t>
  </si>
  <si>
    <t>epsilon zwart</t>
  </si>
  <si>
    <t>epsilon blauw</t>
  </si>
  <si>
    <t>g_11</t>
  </si>
  <si>
    <t>g_12</t>
  </si>
  <si>
    <t>g_21</t>
  </si>
  <si>
    <t>g_22</t>
  </si>
  <si>
    <t>g^11</t>
  </si>
  <si>
    <t>g^12</t>
  </si>
  <si>
    <t>g^21</t>
  </si>
  <si>
    <t>g^22</t>
  </si>
  <si>
    <t>determinant_</t>
  </si>
  <si>
    <t>determinant^</t>
  </si>
  <si>
    <t>L covar g -&gt; r</t>
  </si>
  <si>
    <t>det_ maal det^</t>
  </si>
  <si>
    <t>L covar invers g -&gt; r</t>
  </si>
  <si>
    <t>L covar transpo g -&gt; r</t>
  </si>
  <si>
    <t>L covar transpo invers g -&gt; r</t>
  </si>
  <si>
    <t>... maal v</t>
  </si>
  <si>
    <t>Okee?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</si>
</sst>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/>
    <xf numFmtId="164" fontId="1" fillId="0" borderId="0" xfId="0" quotePrefix="1" applyNumberFormat="1" applyFont="1" applyFill="1"/>
    <xf numFmtId="164" fontId="1" fillId="0" borderId="0" xfId="0" applyNumberFormat="1" applyFont="1"/>
    <xf numFmtId="164" fontId="1" fillId="2" borderId="0" xfId="0" applyNumberFormat="1" applyFont="1" applyFill="1"/>
  </cellXfs>
  <cellStyles count="3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98"/>
  <sheetViews>
    <sheetView tabSelected="1" workbookViewId="0"/>
  </sheetViews>
  <sheetFormatPr baseColWidth="10" defaultRowHeight="19" x14ac:dyDescent="0.25"/>
  <cols>
    <col min="1" max="1" width="20.6640625" style="2" customWidth="1"/>
    <col min="2" max="6" width="20.6640625" style="3" customWidth="1"/>
    <col min="7" max="16384" width="10.83203125" style="1"/>
  </cols>
  <sheetData>
    <row r="1" spans="1:5" s="1" customFormat="1" x14ac:dyDescent="0.25">
      <c r="A1" s="2"/>
      <c r="B1" s="3" t="s">
        <v>36</v>
      </c>
      <c r="C1" s="3" t="s">
        <v>37</v>
      </c>
      <c r="D1" s="3" t="s">
        <v>34</v>
      </c>
      <c r="E1" s="3" t="s">
        <v>35</v>
      </c>
    </row>
    <row r="2" spans="1:5" s="1" customFormat="1" x14ac:dyDescent="0.25">
      <c r="A2" s="2" t="s">
        <v>0</v>
      </c>
      <c r="B2" s="3">
        <f t="shared" ref="B2:B8" si="0">180/PI()*C2</f>
        <v>26.56505117707799</v>
      </c>
      <c r="C2" s="3">
        <f>ATAN(0.5/1)</f>
        <v>0.46364760900080609</v>
      </c>
      <c r="D2" s="3">
        <f>COS(C2)</f>
        <v>0.89442719099991586</v>
      </c>
      <c r="E2" s="3">
        <f>SIN(C2)</f>
        <v>0.44721359549995793</v>
      </c>
    </row>
    <row r="3" spans="1:5" s="1" customFormat="1" x14ac:dyDescent="0.25">
      <c r="A3" s="2" t="s">
        <v>1</v>
      </c>
      <c r="B3" s="3">
        <f t="shared" si="0"/>
        <v>45</v>
      </c>
      <c r="C3" s="3">
        <f>PI()/4</f>
        <v>0.78539816339744828</v>
      </c>
      <c r="D3" s="3">
        <f t="shared" ref="D3:D8" si="1">COS(C3)</f>
        <v>0.70710678118654757</v>
      </c>
      <c r="E3" s="3">
        <f t="shared" ref="E3:E8" si="2">SIN(C3)</f>
        <v>0.70710678118654746</v>
      </c>
    </row>
    <row r="4" spans="1:5" s="1" customFormat="1" x14ac:dyDescent="0.25">
      <c r="A4" s="2" t="s">
        <v>2</v>
      </c>
      <c r="B4" s="3">
        <f t="shared" si="0"/>
        <v>18.43494882292201</v>
      </c>
      <c r="C4" s="3">
        <f>C3-C2</f>
        <v>0.32175055439664219</v>
      </c>
      <c r="D4" s="3">
        <f t="shared" si="1"/>
        <v>0.94868329805051377</v>
      </c>
      <c r="E4" s="3">
        <f t="shared" si="2"/>
        <v>0.31622776601683794</v>
      </c>
    </row>
    <row r="5" spans="1:5" s="1" customFormat="1" x14ac:dyDescent="0.25">
      <c r="A5" s="2" t="s">
        <v>3</v>
      </c>
      <c r="B5" s="3">
        <f t="shared" si="0"/>
        <v>14.036243467926479</v>
      </c>
      <c r="C5" s="3">
        <f>ATAN(0.25/1)</f>
        <v>0.24497866312686414</v>
      </c>
      <c r="D5" s="3">
        <f t="shared" si="1"/>
        <v>0.97014250014533188</v>
      </c>
      <c r="E5" s="3">
        <f t="shared" si="2"/>
        <v>0.24253562503633297</v>
      </c>
    </row>
    <row r="6" spans="1:5" s="1" customFormat="1" x14ac:dyDescent="0.25">
      <c r="A6" s="2" t="s">
        <v>4</v>
      </c>
      <c r="B6" s="3">
        <f t="shared" si="0"/>
        <v>45</v>
      </c>
      <c r="C6" s="3">
        <f>PI()/4</f>
        <v>0.78539816339744828</v>
      </c>
      <c r="D6" s="3">
        <f t="shared" si="1"/>
        <v>0.70710678118654757</v>
      </c>
      <c r="E6" s="3">
        <f t="shared" si="2"/>
        <v>0.70710678118654746</v>
      </c>
    </row>
    <row r="7" spans="1:5" s="1" customFormat="1" x14ac:dyDescent="0.25">
      <c r="A7" s="2" t="s">
        <v>5</v>
      </c>
      <c r="B7" s="3">
        <f t="shared" si="0"/>
        <v>30.963756532073521</v>
      </c>
      <c r="C7" s="3">
        <f>C6-C5</f>
        <v>0.54041950027058416</v>
      </c>
      <c r="D7" s="3">
        <f t="shared" si="1"/>
        <v>0.85749292571254421</v>
      </c>
      <c r="E7" s="3">
        <f t="shared" si="2"/>
        <v>0.51449575542752657</v>
      </c>
    </row>
    <row r="8" spans="1:5" s="1" customFormat="1" x14ac:dyDescent="0.25">
      <c r="A8" s="2" t="s">
        <v>6</v>
      </c>
      <c r="B8" s="3">
        <f t="shared" si="0"/>
        <v>49.398705354995535</v>
      </c>
      <c r="C8" s="3">
        <f>C4+C7</f>
        <v>0.8621700546672264</v>
      </c>
      <c r="D8" s="3">
        <f t="shared" si="1"/>
        <v>0.65079137345596849</v>
      </c>
      <c r="E8" s="3">
        <f t="shared" si="2"/>
        <v>0.75925660236529668</v>
      </c>
    </row>
    <row r="10" spans="1:5" s="1" customFormat="1" x14ac:dyDescent="0.25">
      <c r="A10" s="2" t="s">
        <v>19</v>
      </c>
      <c r="B10" s="3" t="s">
        <v>12</v>
      </c>
      <c r="C10" s="3" t="s">
        <v>13</v>
      </c>
      <c r="D10" s="3" t="s">
        <v>14</v>
      </c>
      <c r="E10" s="3" t="s">
        <v>64</v>
      </c>
    </row>
    <row r="11" spans="1:5" s="1" customFormat="1" x14ac:dyDescent="0.25">
      <c r="A11" s="2" t="s">
        <v>7</v>
      </c>
      <c r="B11" s="3">
        <v>1</v>
      </c>
      <c r="C11" s="3">
        <v>0</v>
      </c>
      <c r="D11" s="3">
        <f>SQRT(POWER(B11,2)+POWER(C11,2))</f>
        <v>1</v>
      </c>
      <c r="E11" s="3">
        <f>POWER(D11,2)</f>
        <v>1</v>
      </c>
    </row>
    <row r="12" spans="1:5" s="1" customFormat="1" x14ac:dyDescent="0.25">
      <c r="A12" s="2" t="s">
        <v>8</v>
      </c>
      <c r="B12" s="3">
        <v>0</v>
      </c>
      <c r="C12" s="3">
        <v>1</v>
      </c>
      <c r="D12" s="3">
        <f>SQRT(POWER(B12,2)+POWER(C12,2))</f>
        <v>1</v>
      </c>
      <c r="E12" s="3">
        <f t="shared" ref="E12:E15" si="3">POWER(D12,2)</f>
        <v>1</v>
      </c>
    </row>
    <row r="13" spans="1:5" s="1" customFormat="1" x14ac:dyDescent="0.25">
      <c r="A13" s="2" t="s">
        <v>9</v>
      </c>
      <c r="B13" s="3">
        <v>1</v>
      </c>
      <c r="C13" s="3">
        <v>0.5</v>
      </c>
      <c r="D13" s="3">
        <f>SQRT(POWER(B13,2)+POWER(C13,2))</f>
        <v>1.1180339887498949</v>
      </c>
      <c r="E13" s="3">
        <f t="shared" si="3"/>
        <v>1.2500000000000002</v>
      </c>
    </row>
    <row r="14" spans="1:5" s="1" customFormat="1" x14ac:dyDescent="0.25">
      <c r="A14" s="2" t="s">
        <v>10</v>
      </c>
      <c r="B14" s="3">
        <v>0.25</v>
      </c>
      <c r="C14" s="3">
        <v>1</v>
      </c>
      <c r="D14" s="3">
        <f>SQRT(POWER(B14,2)+POWER(C14,2))</f>
        <v>1.0307764064044151</v>
      </c>
      <c r="E14" s="3">
        <f t="shared" si="3"/>
        <v>1.0625</v>
      </c>
    </row>
    <row r="15" spans="1:5" s="1" customFormat="1" x14ac:dyDescent="0.25">
      <c r="A15" s="2" t="s">
        <v>11</v>
      </c>
      <c r="B15" s="3">
        <v>0.5</v>
      </c>
      <c r="C15" s="3">
        <v>0.5</v>
      </c>
      <c r="D15" s="3">
        <f>SQRT(POWER(B15,2)+POWER(C15,2))</f>
        <v>0.70710678118654757</v>
      </c>
      <c r="E15" s="3">
        <f t="shared" si="3"/>
        <v>0.50000000000000011</v>
      </c>
    </row>
    <row r="17" spans="1:5" s="1" customFormat="1" x14ac:dyDescent="0.25">
      <c r="A17" s="2" t="s">
        <v>20</v>
      </c>
      <c r="B17" s="3" t="s">
        <v>12</v>
      </c>
      <c r="C17" s="3" t="s">
        <v>13</v>
      </c>
      <c r="D17" s="3" t="s">
        <v>14</v>
      </c>
      <c r="E17" s="3" t="s">
        <v>64</v>
      </c>
    </row>
    <row r="18" spans="1:5" s="1" customFormat="1" x14ac:dyDescent="0.25">
      <c r="A18" s="2" t="s">
        <v>9</v>
      </c>
      <c r="B18" s="3">
        <v>1</v>
      </c>
      <c r="C18" s="3">
        <v>0</v>
      </c>
      <c r="D18" s="3">
        <v>1</v>
      </c>
      <c r="E18" s="3">
        <v>1</v>
      </c>
    </row>
    <row r="19" spans="1:5" s="1" customFormat="1" x14ac:dyDescent="0.25">
      <c r="A19" s="2" t="s">
        <v>10</v>
      </c>
      <c r="B19" s="3">
        <v>0</v>
      </c>
      <c r="C19" s="3">
        <v>1</v>
      </c>
      <c r="D19" s="3">
        <v>1</v>
      </c>
      <c r="E19" s="3">
        <v>1</v>
      </c>
    </row>
    <row r="20" spans="1:5" s="1" customFormat="1" x14ac:dyDescent="0.25">
      <c r="A20" s="2" t="s">
        <v>76</v>
      </c>
      <c r="B20" s="3">
        <f>D22*COS(C4)</f>
        <v>0.55722111935052276</v>
      </c>
      <c r="C20" s="3">
        <f>D22*(COS(C2)*COS(C4)+SIN(C2)*SIN(C4))</f>
        <v>0.58145934063760307</v>
      </c>
      <c r="D20" s="3"/>
      <c r="E20" s="3"/>
    </row>
    <row r="21" spans="1:5" s="1" customFormat="1" x14ac:dyDescent="0.25">
      <c r="A21" s="2" t="s">
        <v>77</v>
      </c>
      <c r="B21" s="3">
        <f>D22*(COS(C4)-_xlfn.COT(C2)*SIN(C4))</f>
        <v>0.18574037311684088</v>
      </c>
      <c r="C21" s="3">
        <f>D22/SIN(C2)*SIN(C4)</f>
        <v>0.41532810045543084</v>
      </c>
      <c r="D21" s="3"/>
      <c r="E21" s="3"/>
    </row>
    <row r="22" spans="1:5" s="1" customFormat="1" x14ac:dyDescent="0.25">
      <c r="A22" s="2" t="s">
        <v>11</v>
      </c>
      <c r="B22" s="3"/>
      <c r="C22" s="3"/>
      <c r="D22" s="3">
        <f>C85</f>
        <v>0.58736263249872545</v>
      </c>
      <c r="E22" s="3"/>
    </row>
    <row r="24" spans="1:5" s="1" customFormat="1" x14ac:dyDescent="0.25">
      <c r="A24" s="2" t="s">
        <v>51</v>
      </c>
      <c r="B24" s="3" t="s">
        <v>52</v>
      </c>
      <c r="C24" s="3" t="s">
        <v>53</v>
      </c>
      <c r="D24" s="3"/>
      <c r="E24" s="3"/>
    </row>
    <row r="25" spans="1:5" s="1" customFormat="1" x14ac:dyDescent="0.25">
      <c r="A25" s="2" t="s">
        <v>46</v>
      </c>
      <c r="B25" s="3">
        <f>B$15*B11+C$15*C11</f>
        <v>0.5</v>
      </c>
      <c r="C25" s="3">
        <f>D$15*D11*D3</f>
        <v>0.50000000000000011</v>
      </c>
      <c r="D25" s="3"/>
      <c r="E25" s="3"/>
    </row>
    <row r="26" spans="1:5" s="1" customFormat="1" x14ac:dyDescent="0.25">
      <c r="A26" s="2" t="s">
        <v>47</v>
      </c>
      <c r="B26" s="3">
        <f>B$15*B12+C$15*C12</f>
        <v>0.5</v>
      </c>
      <c r="C26" s="3">
        <f>D$15*D12*D6</f>
        <v>0.50000000000000011</v>
      </c>
      <c r="D26" s="3"/>
      <c r="E26" s="3"/>
    </row>
    <row r="27" spans="1:5" s="1" customFormat="1" x14ac:dyDescent="0.25">
      <c r="A27" s="2" t="s">
        <v>48</v>
      </c>
      <c r="B27" s="3">
        <f>B$15*B13+C$15*C13</f>
        <v>0.75</v>
      </c>
      <c r="C27" s="3">
        <f>D$15*D13*D4</f>
        <v>0.75</v>
      </c>
      <c r="D27" s="3"/>
      <c r="E27" s="3"/>
    </row>
    <row r="28" spans="1:5" s="1" customFormat="1" x14ac:dyDescent="0.25">
      <c r="A28" s="2" t="s">
        <v>49</v>
      </c>
      <c r="B28" s="3">
        <f>B$15*B14+C$15*C14</f>
        <v>0.625</v>
      </c>
      <c r="C28" s="3">
        <f>D$15*D14*D7</f>
        <v>0.625</v>
      </c>
      <c r="D28" s="3"/>
      <c r="E28" s="3"/>
    </row>
    <row r="29" spans="1:5" s="1" customFormat="1" x14ac:dyDescent="0.25">
      <c r="A29" s="2" t="s">
        <v>50</v>
      </c>
      <c r="B29" s="3">
        <f>B$15*B15+C$15*C15</f>
        <v>0.5</v>
      </c>
      <c r="C29" s="3">
        <f>D$15*D15*COS(0)</f>
        <v>0.50000000000000011</v>
      </c>
      <c r="D29" s="3"/>
      <c r="E29" s="3"/>
    </row>
    <row r="31" spans="1:5" s="1" customFormat="1" x14ac:dyDescent="0.25">
      <c r="A31" s="2"/>
      <c r="B31" s="3" t="s">
        <v>19</v>
      </c>
      <c r="C31" s="3" t="s">
        <v>20</v>
      </c>
      <c r="D31" s="3"/>
      <c r="E31" s="3"/>
    </row>
    <row r="32" spans="1:5" s="1" customFormat="1" x14ac:dyDescent="0.25">
      <c r="A32" s="2" t="s">
        <v>38</v>
      </c>
      <c r="B32" s="3">
        <f>D13*1</f>
        <v>1.1180339887498949</v>
      </c>
      <c r="C32" s="3"/>
      <c r="D32" s="3"/>
      <c r="E32" s="3"/>
    </row>
    <row r="33" spans="1:3" s="1" customFormat="1" x14ac:dyDescent="0.25">
      <c r="A33" s="2" t="s">
        <v>39</v>
      </c>
      <c r="B33" s="3">
        <f>D13*COS(C8)</f>
        <v>0.72760687510899891</v>
      </c>
      <c r="C33" s="3"/>
    </row>
    <row r="34" spans="1:3" s="1" customFormat="1" x14ac:dyDescent="0.25">
      <c r="A34" s="2" t="s">
        <v>40</v>
      </c>
      <c r="B34" s="3">
        <f>D13*1</f>
        <v>1.1180339887498949</v>
      </c>
      <c r="C34" s="3"/>
    </row>
    <row r="35" spans="1:3" s="1" customFormat="1" x14ac:dyDescent="0.25">
      <c r="A35" s="2" t="s">
        <v>41</v>
      </c>
      <c r="B35" s="3">
        <f>D13*0</f>
        <v>0</v>
      </c>
      <c r="C35" s="3"/>
    </row>
    <row r="36" spans="1:3" s="1" customFormat="1" x14ac:dyDescent="0.25">
      <c r="A36" s="2" t="s">
        <v>42</v>
      </c>
      <c r="B36" s="3">
        <f>D14*COS(C8)</f>
        <v>0.67082039324993692</v>
      </c>
      <c r="C36" s="3"/>
    </row>
    <row r="37" spans="1:3" s="1" customFormat="1" x14ac:dyDescent="0.25">
      <c r="A37" s="2" t="s">
        <v>43</v>
      </c>
      <c r="B37" s="3">
        <f>D14*1</f>
        <v>1.0307764064044151</v>
      </c>
      <c r="C37" s="3"/>
    </row>
    <row r="38" spans="1:3" s="1" customFormat="1" x14ac:dyDescent="0.25">
      <c r="A38" s="2" t="s">
        <v>44</v>
      </c>
      <c r="B38" s="3">
        <f>D14*0</f>
        <v>0</v>
      </c>
      <c r="C38" s="3"/>
    </row>
    <row r="39" spans="1:3" s="1" customFormat="1" x14ac:dyDescent="0.25">
      <c r="A39" s="2" t="s">
        <v>45</v>
      </c>
      <c r="B39" s="3">
        <f>D14*1</f>
        <v>1.0307764064044151</v>
      </c>
      <c r="C39" s="3"/>
    </row>
    <row r="40" spans="1:3" s="1" customFormat="1" x14ac:dyDescent="0.25">
      <c r="A40" s="2" t="s">
        <v>15</v>
      </c>
      <c r="B40" s="3">
        <f>D15*COS(C4)</f>
        <v>0.67082039324993692</v>
      </c>
      <c r="C40" s="3">
        <f>B40*D13</f>
        <v>0.75</v>
      </c>
    </row>
    <row r="41" spans="1:3" s="1" customFormat="1" x14ac:dyDescent="0.25">
      <c r="A41" s="2" t="s">
        <v>16</v>
      </c>
      <c r="B41" s="3">
        <f>D15*(COS(C8)*COS(C4)+SIN(C8)*SIN(C4))</f>
        <v>0.60633906259083237</v>
      </c>
      <c r="C41" s="3">
        <f>B41*D14</f>
        <v>0.62499999999999989</v>
      </c>
    </row>
    <row r="42" spans="1:3" s="1" customFormat="1" x14ac:dyDescent="0.25">
      <c r="A42" s="2" t="s">
        <v>17</v>
      </c>
      <c r="B42" s="3">
        <f>D15*(COS(C4)-_xlfn.COT(C8)*SIN(C4))</f>
        <v>0.47915742374995501</v>
      </c>
      <c r="C42" s="3">
        <f>B42/D13</f>
        <v>0.4285714285714286</v>
      </c>
    </row>
    <row r="43" spans="1:3" s="1" customFormat="1" x14ac:dyDescent="0.25">
      <c r="A43" s="2" t="s">
        <v>18</v>
      </c>
      <c r="B43" s="3">
        <f>D15*SIN(C4)/SIN(C8)</f>
        <v>0.29450754468697576</v>
      </c>
      <c r="C43" s="3">
        <f>B43/D14</f>
        <v>0.2857142857142857</v>
      </c>
    </row>
    <row r="45" spans="1:3" s="1" customFormat="1" x14ac:dyDescent="0.25">
      <c r="A45" s="2" t="s">
        <v>51</v>
      </c>
      <c r="B45" s="3"/>
      <c r="C45" s="3"/>
    </row>
    <row r="46" spans="1:3" s="1" customFormat="1" x14ac:dyDescent="0.25">
      <c r="A46" s="2" t="s">
        <v>48</v>
      </c>
      <c r="B46" s="3">
        <f>B$40*B34+B$41*B35</f>
        <v>0.75</v>
      </c>
      <c r="C46" s="3">
        <f>B$42*B32+B$43*B33</f>
        <v>0.75000000000000011</v>
      </c>
    </row>
    <row r="47" spans="1:3" s="1" customFormat="1" x14ac:dyDescent="0.25">
      <c r="A47" s="2" t="s">
        <v>49</v>
      </c>
      <c r="B47" s="3">
        <f>B$40*B38+B$41*B39</f>
        <v>0.62499999999999989</v>
      </c>
      <c r="C47" s="3">
        <f>B$42*B36+B$43*B37</f>
        <v>0.62500000000000011</v>
      </c>
    </row>
    <row r="48" spans="1:3" s="1" customFormat="1" x14ac:dyDescent="0.25">
      <c r="A48" s="2" t="s">
        <v>50</v>
      </c>
      <c r="B48" s="3">
        <f>B$40*B42+B$41*B43</f>
        <v>0.5</v>
      </c>
      <c r="C48" s="3">
        <f>B$42*B40+B$43*B41</f>
        <v>0.5</v>
      </c>
    </row>
    <row r="50" spans="1:4" s="1" customFormat="1" x14ac:dyDescent="0.25">
      <c r="A50" s="2" t="s">
        <v>21</v>
      </c>
      <c r="B50" s="3">
        <v>1</v>
      </c>
      <c r="C50" s="3">
        <v>0.25</v>
      </c>
      <c r="D50" s="3"/>
    </row>
    <row r="51" spans="1:4" s="1" customFormat="1" x14ac:dyDescent="0.25">
      <c r="A51" s="2"/>
      <c r="B51" s="3">
        <v>0.5</v>
      </c>
      <c r="C51" s="3">
        <v>1</v>
      </c>
      <c r="D51" s="3"/>
    </row>
    <row r="53" spans="1:4" s="1" customFormat="1" x14ac:dyDescent="0.25">
      <c r="A53" s="2"/>
      <c r="B53" s="3" t="s">
        <v>12</v>
      </c>
      <c r="C53" s="3" t="s">
        <v>13</v>
      </c>
      <c r="D53" s="3" t="s">
        <v>14</v>
      </c>
    </row>
    <row r="54" spans="1:4" s="1" customFormat="1" x14ac:dyDescent="0.25">
      <c r="A54" s="2" t="s">
        <v>30</v>
      </c>
      <c r="B54" s="3">
        <f>B$50*B11+C$50*C11</f>
        <v>1</v>
      </c>
      <c r="C54" s="3">
        <f>B$51*B11+C$51*C11</f>
        <v>0.5</v>
      </c>
      <c r="D54" s="3"/>
    </row>
    <row r="55" spans="1:4" s="1" customFormat="1" x14ac:dyDescent="0.25">
      <c r="A55" s="2" t="s">
        <v>31</v>
      </c>
      <c r="B55" s="3">
        <f>B$50*B12+C$50*C12</f>
        <v>0.25</v>
      </c>
      <c r="C55" s="3">
        <f>B$51*B12+C$51*C12</f>
        <v>1</v>
      </c>
      <c r="D55" s="3"/>
    </row>
    <row r="56" spans="1:4" s="1" customFormat="1" x14ac:dyDescent="0.25">
      <c r="A56" s="2" t="s">
        <v>28</v>
      </c>
      <c r="B56" s="3">
        <f>B$50*B13+C$50*C13</f>
        <v>1.125</v>
      </c>
      <c r="C56" s="3">
        <f>B$51*B13+C$51*C13</f>
        <v>1</v>
      </c>
      <c r="D56" s="3"/>
    </row>
    <row r="57" spans="1:4" s="1" customFormat="1" x14ac:dyDescent="0.25">
      <c r="A57" s="2" t="s">
        <v>29</v>
      </c>
      <c r="B57" s="3">
        <f>B$50*B14+C$50*C14</f>
        <v>0.5</v>
      </c>
      <c r="C57" s="3">
        <f>B$51*B14+C$51*C14</f>
        <v>1.125</v>
      </c>
      <c r="D57" s="3"/>
    </row>
    <row r="58" spans="1:4" s="1" customFormat="1" x14ac:dyDescent="0.25">
      <c r="A58" s="2" t="s">
        <v>22</v>
      </c>
      <c r="B58" s="3">
        <f>B$50*B15+C$50*C15</f>
        <v>0.625</v>
      </c>
      <c r="C58" s="3">
        <f>B$51*B15+C$51*C15</f>
        <v>0.75</v>
      </c>
      <c r="D58" s="3"/>
    </row>
    <row r="60" spans="1:4" s="1" customFormat="1" x14ac:dyDescent="0.25">
      <c r="A60" s="2" t="s">
        <v>23</v>
      </c>
      <c r="B60" s="3">
        <f>B50*C51-B51*C50</f>
        <v>0.875</v>
      </c>
      <c r="C60" s="3"/>
      <c r="D60" s="3"/>
    </row>
    <row r="61" spans="1:4" s="1" customFormat="1" x14ac:dyDescent="0.25">
      <c r="A61" s="2" t="s">
        <v>24</v>
      </c>
      <c r="B61" s="3">
        <f>B50/$B$60</f>
        <v>1.1428571428571428</v>
      </c>
      <c r="C61" s="3">
        <f>-C50/$B$60</f>
        <v>-0.2857142857142857</v>
      </c>
      <c r="D61" s="3"/>
    </row>
    <row r="62" spans="1:4" s="1" customFormat="1" x14ac:dyDescent="0.25">
      <c r="A62" s="2"/>
      <c r="B62" s="3">
        <f>-B51/$B$60</f>
        <v>-0.5714285714285714</v>
      </c>
      <c r="C62" s="3">
        <f>C51/$B$60</f>
        <v>1.1428571428571428</v>
      </c>
      <c r="D62" s="3"/>
    </row>
    <row r="64" spans="1:4" s="1" customFormat="1" x14ac:dyDescent="0.25">
      <c r="A64" s="2"/>
      <c r="B64" s="3" t="s">
        <v>12</v>
      </c>
      <c r="C64" s="3" t="s">
        <v>13</v>
      </c>
      <c r="D64" s="3" t="s">
        <v>14</v>
      </c>
    </row>
    <row r="65" spans="1:6" x14ac:dyDescent="0.25">
      <c r="A65" s="2" t="s">
        <v>25</v>
      </c>
      <c r="B65" s="3">
        <f>B$61*B11+C$61*C11</f>
        <v>1.1428571428571428</v>
      </c>
      <c r="C65" s="3">
        <f>B$62*B11+C$62*C11</f>
        <v>-0.5714285714285714</v>
      </c>
    </row>
    <row r="66" spans="1:6" x14ac:dyDescent="0.25">
      <c r="A66" s="2" t="s">
        <v>26</v>
      </c>
      <c r="B66" s="3">
        <f>B$61*B12+C$61*C12</f>
        <v>-0.2857142857142857</v>
      </c>
      <c r="C66" s="3">
        <f>B$62*B12+C$62*C12</f>
        <v>1.1428571428571428</v>
      </c>
    </row>
    <row r="67" spans="1:6" x14ac:dyDescent="0.25">
      <c r="A67" s="2" t="s">
        <v>32</v>
      </c>
      <c r="B67" s="3">
        <f>B$61*B13+C$61*C13</f>
        <v>1</v>
      </c>
      <c r="C67" s="3">
        <f>B$62*B13+C$62*C13</f>
        <v>0</v>
      </c>
    </row>
    <row r="68" spans="1:6" x14ac:dyDescent="0.25">
      <c r="A68" s="2" t="s">
        <v>33</v>
      </c>
      <c r="B68" s="3">
        <f>B$61*B14+C$61*C14</f>
        <v>0</v>
      </c>
      <c r="C68" s="3">
        <f>B$62*B14+C$62*C14</f>
        <v>1</v>
      </c>
    </row>
    <row r="69" spans="1:6" x14ac:dyDescent="0.25">
      <c r="A69" s="2" t="s">
        <v>27</v>
      </c>
      <c r="B69" s="3">
        <f>B$61*B15+C$61*C15</f>
        <v>0.42857142857142855</v>
      </c>
      <c r="C69" s="3">
        <f>B$62*B15+C$62*C15</f>
        <v>0.2857142857142857</v>
      </c>
    </row>
    <row r="71" spans="1:6" x14ac:dyDescent="0.25">
      <c r="A71" s="2" t="s">
        <v>51</v>
      </c>
      <c r="B71" s="3" t="s">
        <v>52</v>
      </c>
      <c r="C71" s="3" t="s">
        <v>53</v>
      </c>
      <c r="D71" s="3" t="s">
        <v>19</v>
      </c>
      <c r="E71" s="3" t="s">
        <v>54</v>
      </c>
    </row>
    <row r="72" spans="1:6" x14ac:dyDescent="0.25">
      <c r="A72" s="2" t="s">
        <v>46</v>
      </c>
      <c r="B72" s="3">
        <f>B$69*B54+C$69*C54</f>
        <v>0.5714285714285714</v>
      </c>
      <c r="D72" s="3">
        <f>B25</f>
        <v>0.5</v>
      </c>
      <c r="E72" s="3">
        <f>B72/D72</f>
        <v>1.1428571428571428</v>
      </c>
      <c r="F72" s="4" t="s">
        <v>57</v>
      </c>
    </row>
    <row r="73" spans="1:6" x14ac:dyDescent="0.25">
      <c r="A73" s="2" t="s">
        <v>47</v>
      </c>
      <c r="B73" s="3">
        <f t="shared" ref="B73:B76" si="4">B$69*B55+C$69*C55</f>
        <v>0.39285714285714285</v>
      </c>
      <c r="D73" s="3">
        <f t="shared" ref="D73:D76" si="5">B26</f>
        <v>0.5</v>
      </c>
      <c r="E73" s="3">
        <f t="shared" ref="E73:E82" si="6">B73/D73</f>
        <v>0.7857142857142857</v>
      </c>
      <c r="F73" s="4" t="s">
        <v>58</v>
      </c>
    </row>
    <row r="74" spans="1:6" x14ac:dyDescent="0.25">
      <c r="A74" s="2" t="s">
        <v>48</v>
      </c>
      <c r="B74" s="3">
        <f t="shared" si="4"/>
        <v>0.76785714285714279</v>
      </c>
      <c r="D74" s="3">
        <f t="shared" si="5"/>
        <v>0.75</v>
      </c>
      <c r="E74" s="3">
        <f t="shared" si="6"/>
        <v>1.0238095238095237</v>
      </c>
      <c r="F74" s="4" t="s">
        <v>59</v>
      </c>
    </row>
    <row r="75" spans="1:6" x14ac:dyDescent="0.25">
      <c r="A75" s="2" t="s">
        <v>49</v>
      </c>
      <c r="B75" s="3">
        <f t="shared" si="4"/>
        <v>0.5357142857142857</v>
      </c>
      <c r="D75" s="3">
        <f t="shared" si="5"/>
        <v>0.625</v>
      </c>
      <c r="E75" s="3">
        <f t="shared" si="6"/>
        <v>0.8571428571428571</v>
      </c>
      <c r="F75" s="4" t="s">
        <v>60</v>
      </c>
    </row>
    <row r="76" spans="1:6" x14ac:dyDescent="0.25">
      <c r="A76" s="2" t="s">
        <v>50</v>
      </c>
      <c r="B76" s="3">
        <f t="shared" si="4"/>
        <v>0.4821428571428571</v>
      </c>
      <c r="D76" s="3">
        <f t="shared" si="5"/>
        <v>0.5</v>
      </c>
      <c r="E76" s="3">
        <f t="shared" si="6"/>
        <v>0.96428571428571419</v>
      </c>
      <c r="F76" s="4" t="s">
        <v>61</v>
      </c>
    </row>
    <row r="78" spans="1:6" x14ac:dyDescent="0.25">
      <c r="A78" s="2" t="s">
        <v>46</v>
      </c>
      <c r="B78" s="3">
        <f>B$58*B65+C$58*C65</f>
        <v>0.28571428571428564</v>
      </c>
      <c r="D78" s="3">
        <f>B25</f>
        <v>0.5</v>
      </c>
      <c r="E78" s="3">
        <f t="shared" si="6"/>
        <v>0.57142857142857129</v>
      </c>
      <c r="F78" s="4" t="s">
        <v>62</v>
      </c>
    </row>
    <row r="79" spans="1:6" x14ac:dyDescent="0.25">
      <c r="A79" s="2" t="s">
        <v>47</v>
      </c>
      <c r="B79" s="3">
        <f t="shared" ref="B79:B82" si="7">B$58*B66+C$58*C66</f>
        <v>0.6785714285714286</v>
      </c>
      <c r="D79" s="3">
        <f t="shared" ref="D79:D82" si="8">B26</f>
        <v>0.5</v>
      </c>
      <c r="E79" s="3">
        <f t="shared" si="6"/>
        <v>1.3571428571428572</v>
      </c>
      <c r="F79" s="4" t="s">
        <v>63</v>
      </c>
    </row>
    <row r="80" spans="1:6" x14ac:dyDescent="0.25">
      <c r="A80" s="2" t="s">
        <v>48</v>
      </c>
      <c r="B80" s="3">
        <f t="shared" si="7"/>
        <v>0.625</v>
      </c>
      <c r="D80" s="3">
        <f t="shared" si="8"/>
        <v>0.75</v>
      </c>
      <c r="E80" s="3">
        <f t="shared" si="6"/>
        <v>0.83333333333333337</v>
      </c>
      <c r="F80" s="4" t="s">
        <v>56</v>
      </c>
    </row>
    <row r="81" spans="1:6" x14ac:dyDescent="0.25">
      <c r="A81" s="2" t="s">
        <v>49</v>
      </c>
      <c r="B81" s="3">
        <f t="shared" si="7"/>
        <v>0.75</v>
      </c>
      <c r="D81" s="3">
        <f t="shared" si="8"/>
        <v>0.625</v>
      </c>
      <c r="E81" s="3">
        <f t="shared" si="6"/>
        <v>1.2</v>
      </c>
      <c r="F81" s="4" t="s">
        <v>55</v>
      </c>
    </row>
    <row r="82" spans="1:6" x14ac:dyDescent="0.25">
      <c r="A82" s="2" t="s">
        <v>50</v>
      </c>
      <c r="B82" s="3">
        <f t="shared" si="7"/>
        <v>0.4821428571428571</v>
      </c>
      <c r="D82" s="3">
        <f t="shared" si="8"/>
        <v>0.5</v>
      </c>
      <c r="E82" s="3">
        <f t="shared" si="6"/>
        <v>0.96428571428571419</v>
      </c>
      <c r="F82" s="4" t="s">
        <v>61</v>
      </c>
    </row>
    <row r="84" spans="1:6" x14ac:dyDescent="0.25">
      <c r="A84" s="2" t="s">
        <v>65</v>
      </c>
      <c r="C84" s="3" t="s">
        <v>75</v>
      </c>
    </row>
    <row r="85" spans="1:6" x14ac:dyDescent="0.25">
      <c r="A85" s="2" t="s">
        <v>17</v>
      </c>
      <c r="B85" s="3">
        <f>B69</f>
        <v>0.42857142857142855</v>
      </c>
      <c r="C85" s="3">
        <f>SQRT(POWER(B85,2)+POWER(B86,2)-B85*B86*COS(PI()-C4-C7))</f>
        <v>0.58736263249872545</v>
      </c>
    </row>
    <row r="86" spans="1:6" x14ac:dyDescent="0.25">
      <c r="A86" s="2" t="s">
        <v>18</v>
      </c>
      <c r="B86" s="3">
        <f>C69</f>
        <v>0.2857142857142857</v>
      </c>
    </row>
    <row r="87" spans="1:6" x14ac:dyDescent="0.25">
      <c r="A87" s="2" t="s">
        <v>66</v>
      </c>
      <c r="B87" s="3">
        <f>B50</f>
        <v>1</v>
      </c>
    </row>
    <row r="88" spans="1:6" x14ac:dyDescent="0.25">
      <c r="A88" s="2" t="s">
        <v>68</v>
      </c>
      <c r="B88" s="3">
        <f>B51</f>
        <v>0.5</v>
      </c>
    </row>
    <row r="89" spans="1:6" x14ac:dyDescent="0.25">
      <c r="A89" s="2" t="s">
        <v>67</v>
      </c>
      <c r="B89" s="3">
        <f>C50</f>
        <v>0.25</v>
      </c>
    </row>
    <row r="90" spans="1:6" x14ac:dyDescent="0.25">
      <c r="A90" s="2" t="s">
        <v>69</v>
      </c>
      <c r="B90" s="3">
        <f>C51</f>
        <v>1</v>
      </c>
    </row>
    <row r="91" spans="1:6" x14ac:dyDescent="0.25">
      <c r="A91" s="2" t="s">
        <v>71</v>
      </c>
      <c r="B91" s="3">
        <f>POWER(B87,2)+POWER(B88,2)</f>
        <v>1.25</v>
      </c>
    </row>
    <row r="92" spans="1:6" x14ac:dyDescent="0.25">
      <c r="A92" s="2" t="s">
        <v>72</v>
      </c>
      <c r="B92" s="3">
        <f>B87*B89+B88*B90</f>
        <v>0.75</v>
      </c>
    </row>
    <row r="93" spans="1:6" x14ac:dyDescent="0.25">
      <c r="A93" s="2" t="s">
        <v>73</v>
      </c>
      <c r="B93" s="3">
        <f>B92</f>
        <v>0.75</v>
      </c>
    </row>
    <row r="94" spans="1:6" x14ac:dyDescent="0.25">
      <c r="A94" s="2" t="s">
        <v>74</v>
      </c>
      <c r="B94" s="3">
        <f>POWER(B89,2)+POWER(B90,2)</f>
        <v>1.0625</v>
      </c>
    </row>
    <row r="95" spans="1:6" x14ac:dyDescent="0.25">
      <c r="A95" s="2" t="s">
        <v>70</v>
      </c>
      <c r="B95" s="3">
        <f>SQRT(B91*POWER(B85,2)+2*B85*B86*B92+B94*POWER(B86,2))</f>
        <v>0.70710678118654746</v>
      </c>
    </row>
    <row r="96" spans="1:6" x14ac:dyDescent="0.25">
      <c r="A96" s="2" t="s">
        <v>15</v>
      </c>
      <c r="B96" s="3">
        <f>B91*B85+B92*B86</f>
        <v>0.75</v>
      </c>
    </row>
    <row r="97" spans="1:2" s="1" customFormat="1" x14ac:dyDescent="0.25">
      <c r="A97" s="2" t="s">
        <v>16</v>
      </c>
      <c r="B97" s="3">
        <f>B93*B85+B94*B86</f>
        <v>0.625</v>
      </c>
    </row>
    <row r="98" spans="1:2" s="1" customFormat="1" x14ac:dyDescent="0.25">
      <c r="A98" s="2" t="s">
        <v>70</v>
      </c>
      <c r="B98" s="3">
        <f>SQRT(B96*B85+B97*B86)</f>
        <v>0.70710678118654746</v>
      </c>
    </row>
  </sheetData>
  <phoneticPr fontId="2" type="noConversion"/>
  <pageMargins left="0.70000000000000007" right="0.70000000000000007" top="0.75000000000000011" bottom="0.75000000000000011" header="0.30000000000000004" footer="0.30000000000000004"/>
  <pageSetup paperSize="9" scale="5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workbookViewId="0"/>
  </sheetViews>
  <sheetFormatPr baseColWidth="10" defaultRowHeight="19" x14ac:dyDescent="0.25"/>
  <cols>
    <col min="1" max="1" width="20.6640625" style="2" customWidth="1"/>
    <col min="2" max="6" width="20.6640625" style="3" customWidth="1"/>
    <col min="7" max="16384" width="10.83203125" style="1"/>
  </cols>
  <sheetData>
    <row r="1" spans="1:9" x14ac:dyDescent="0.25">
      <c r="B1" s="3" t="s">
        <v>36</v>
      </c>
      <c r="C1" s="3" t="s">
        <v>37</v>
      </c>
      <c r="D1" s="3" t="s">
        <v>34</v>
      </c>
      <c r="E1" s="3" t="s">
        <v>35</v>
      </c>
      <c r="F1" s="1"/>
    </row>
    <row r="2" spans="1:9" x14ac:dyDescent="0.25">
      <c r="A2" s="2" t="s">
        <v>0</v>
      </c>
      <c r="B2" s="3">
        <f t="shared" ref="B2:B8" si="0">180/PI()*C2</f>
        <v>26.56505117707799</v>
      </c>
      <c r="C2" s="3">
        <f>ATAN(0.5/1)</f>
        <v>0.46364760900080609</v>
      </c>
      <c r="D2" s="3">
        <f>COS(C2)</f>
        <v>0.89442719099991586</v>
      </c>
      <c r="E2" s="3">
        <f>SIN(C2)</f>
        <v>0.44721359549995793</v>
      </c>
      <c r="F2" s="1"/>
    </row>
    <row r="3" spans="1:9" x14ac:dyDescent="0.25">
      <c r="A3" s="2" t="s">
        <v>1</v>
      </c>
      <c r="B3" s="3">
        <f t="shared" si="0"/>
        <v>45</v>
      </c>
      <c r="C3" s="3">
        <f>PI()/4</f>
        <v>0.78539816339744828</v>
      </c>
      <c r="D3" s="3">
        <f t="shared" ref="D3:D8" si="1">COS(C3)</f>
        <v>0.70710678118654757</v>
      </c>
      <c r="E3" s="3">
        <f t="shared" ref="E3:E8" si="2">SIN(C3)</f>
        <v>0.70710678118654746</v>
      </c>
      <c r="F3" s="1"/>
    </row>
    <row r="4" spans="1:9" x14ac:dyDescent="0.25">
      <c r="A4" s="2" t="s">
        <v>2</v>
      </c>
      <c r="B4" s="3">
        <f t="shared" si="0"/>
        <v>18.43494882292201</v>
      </c>
      <c r="C4" s="3">
        <f>C3-C2</f>
        <v>0.32175055439664219</v>
      </c>
      <c r="D4" s="3">
        <f t="shared" si="1"/>
        <v>0.94868329805051377</v>
      </c>
      <c r="E4" s="3">
        <f t="shared" si="2"/>
        <v>0.31622776601683794</v>
      </c>
      <c r="F4" s="1"/>
    </row>
    <row r="5" spans="1:9" x14ac:dyDescent="0.25">
      <c r="A5" s="2" t="s">
        <v>3</v>
      </c>
      <c r="B5" s="3">
        <f t="shared" si="0"/>
        <v>14.036243467926479</v>
      </c>
      <c r="C5" s="3">
        <f>ATAN(0.25/1)</f>
        <v>0.24497866312686414</v>
      </c>
      <c r="D5" s="3">
        <f t="shared" si="1"/>
        <v>0.97014250014533188</v>
      </c>
      <c r="E5" s="3">
        <f t="shared" si="2"/>
        <v>0.24253562503633297</v>
      </c>
      <c r="F5" s="1"/>
    </row>
    <row r="6" spans="1:9" x14ac:dyDescent="0.25">
      <c r="A6" s="2" t="s">
        <v>4</v>
      </c>
      <c r="B6" s="3">
        <f t="shared" si="0"/>
        <v>45</v>
      </c>
      <c r="C6" s="3">
        <f>PI()/4</f>
        <v>0.78539816339744828</v>
      </c>
      <c r="D6" s="3">
        <f t="shared" si="1"/>
        <v>0.70710678118654757</v>
      </c>
      <c r="E6" s="3">
        <f t="shared" si="2"/>
        <v>0.70710678118654746</v>
      </c>
      <c r="F6" s="1"/>
    </row>
    <row r="7" spans="1:9" x14ac:dyDescent="0.25">
      <c r="A7" s="2" t="s">
        <v>5</v>
      </c>
      <c r="B7" s="3">
        <f t="shared" si="0"/>
        <v>30.963756532073521</v>
      </c>
      <c r="C7" s="3">
        <f>C6-C5</f>
        <v>0.54041950027058416</v>
      </c>
      <c r="D7" s="3">
        <f t="shared" si="1"/>
        <v>0.85749292571254421</v>
      </c>
      <c r="E7" s="3">
        <f t="shared" si="2"/>
        <v>0.51449575542752657</v>
      </c>
      <c r="F7" s="1"/>
    </row>
    <row r="8" spans="1:9" x14ac:dyDescent="0.25">
      <c r="A8" s="2" t="s">
        <v>6</v>
      </c>
      <c r="B8" s="3">
        <f t="shared" si="0"/>
        <v>49.398705354995535</v>
      </c>
      <c r="C8" s="3">
        <f>C4+C7</f>
        <v>0.8621700546672264</v>
      </c>
      <c r="D8" s="3">
        <f t="shared" si="1"/>
        <v>0.65079137345596849</v>
      </c>
      <c r="E8" s="3">
        <f t="shared" si="2"/>
        <v>0.75925660236529668</v>
      </c>
      <c r="F8" s="1"/>
    </row>
    <row r="10" spans="1:9" x14ac:dyDescent="0.25">
      <c r="A10" s="2" t="s">
        <v>19</v>
      </c>
      <c r="B10" s="3" t="s">
        <v>12</v>
      </c>
      <c r="C10" s="3" t="s">
        <v>13</v>
      </c>
      <c r="D10" s="3" t="s">
        <v>14</v>
      </c>
      <c r="E10" s="3" t="s">
        <v>64</v>
      </c>
      <c r="F10" s="1"/>
    </row>
    <row r="11" spans="1:9" x14ac:dyDescent="0.25">
      <c r="A11" s="2" t="s">
        <v>7</v>
      </c>
      <c r="B11" s="3">
        <v>1</v>
      </c>
      <c r="C11" s="3">
        <v>0</v>
      </c>
      <c r="D11" s="3">
        <f>SQRT(POWER(B11,2)+POWER(C11,2))</f>
        <v>1</v>
      </c>
      <c r="E11" s="3">
        <f>POWER(D11,2)</f>
        <v>1</v>
      </c>
      <c r="F11" s="1"/>
    </row>
    <row r="12" spans="1:9" x14ac:dyDescent="0.25">
      <c r="A12" s="2" t="s">
        <v>8</v>
      </c>
      <c r="B12" s="3">
        <v>0</v>
      </c>
      <c r="C12" s="3">
        <v>1</v>
      </c>
      <c r="D12" s="3">
        <f>SQRT(POWER(B12,2)+POWER(C12,2))</f>
        <v>1</v>
      </c>
      <c r="E12" s="3">
        <f t="shared" ref="E12:E15" si="3">POWER(D12,2)</f>
        <v>1</v>
      </c>
      <c r="F12" s="1"/>
    </row>
    <row r="13" spans="1:9" x14ac:dyDescent="0.25">
      <c r="A13" s="2" t="s">
        <v>9</v>
      </c>
      <c r="B13" s="3">
        <v>1</v>
      </c>
      <c r="C13" s="3">
        <v>0.5</v>
      </c>
      <c r="D13" s="3">
        <f>SQRT(POWER(B13,2)+POWER(C13,2))</f>
        <v>1.1180339887498949</v>
      </c>
      <c r="E13" s="3">
        <f t="shared" si="3"/>
        <v>1.2500000000000002</v>
      </c>
      <c r="F13" s="1"/>
      <c r="H13" s="1">
        <f>B13/$D13</f>
        <v>0.89442719099991586</v>
      </c>
      <c r="I13" s="1">
        <f>C13/$D13</f>
        <v>0.44721359549995793</v>
      </c>
    </row>
    <row r="14" spans="1:9" x14ac:dyDescent="0.25">
      <c r="A14" s="2" t="s">
        <v>10</v>
      </c>
      <c r="B14" s="3">
        <v>0.25</v>
      </c>
      <c r="C14" s="3">
        <v>1</v>
      </c>
      <c r="D14" s="3">
        <f>SQRT(POWER(B14,2)+POWER(C14,2))</f>
        <v>1.0307764064044151</v>
      </c>
      <c r="E14" s="3">
        <f t="shared" si="3"/>
        <v>1.0625</v>
      </c>
      <c r="F14" s="1"/>
      <c r="H14" s="1">
        <f>B14/$D14</f>
        <v>0.24253562503633297</v>
      </c>
      <c r="I14" s="1">
        <f>C14/$D14</f>
        <v>0.97014250014533188</v>
      </c>
    </row>
    <row r="15" spans="1:9" x14ac:dyDescent="0.25">
      <c r="A15" s="2" t="s">
        <v>11</v>
      </c>
      <c r="B15" s="3">
        <v>0.5</v>
      </c>
      <c r="C15" s="3">
        <v>0.5</v>
      </c>
      <c r="D15" s="3">
        <f>SQRT(POWER(B15,2)+POWER(C15,2))</f>
        <v>0.70710678118654757</v>
      </c>
      <c r="E15" s="3">
        <f t="shared" si="3"/>
        <v>0.50000000000000011</v>
      </c>
      <c r="F15" s="1"/>
    </row>
    <row r="16" spans="1:9" x14ac:dyDescent="0.25">
      <c r="F16" s="1"/>
    </row>
    <row r="17" spans="1:6" x14ac:dyDescent="0.25">
      <c r="A17" s="2" t="s">
        <v>86</v>
      </c>
      <c r="B17" s="3">
        <f>B24*B15+B25*C15</f>
        <v>0.5</v>
      </c>
      <c r="C17" s="3">
        <f>B26*B15+B27*C15</f>
        <v>0.5</v>
      </c>
      <c r="F17" s="1"/>
    </row>
    <row r="18" spans="1:6" x14ac:dyDescent="0.25">
      <c r="F18" s="1"/>
    </row>
    <row r="19" spans="1:6" x14ac:dyDescent="0.25">
      <c r="A19" s="2" t="s">
        <v>88</v>
      </c>
      <c r="B19" s="3">
        <f>B67</f>
        <v>0.55722111935052276</v>
      </c>
      <c r="C19" s="3">
        <f>C67</f>
        <v>0.58145934063760307</v>
      </c>
      <c r="F19" s="1"/>
    </row>
    <row r="20" spans="1:6" x14ac:dyDescent="0.25">
      <c r="F20" s="1"/>
    </row>
    <row r="21" spans="1:6" x14ac:dyDescent="0.25">
      <c r="A21" s="2" t="s">
        <v>87</v>
      </c>
      <c r="B21" s="3">
        <f>C33*B19+C34*C19</f>
        <v>0.3101847693488754</v>
      </c>
      <c r="C21" s="3">
        <f>C35*B19+C36*C19</f>
        <v>0.3795937685679257</v>
      </c>
      <c r="F21" s="1"/>
    </row>
    <row r="23" spans="1:6" x14ac:dyDescent="0.25">
      <c r="A23" s="2" t="s">
        <v>82</v>
      </c>
      <c r="B23" s="3" t="s">
        <v>19</v>
      </c>
      <c r="C23" s="3" t="s">
        <v>20</v>
      </c>
    </row>
    <row r="24" spans="1:6" x14ac:dyDescent="0.25">
      <c r="A24" s="2" t="s">
        <v>71</v>
      </c>
      <c r="B24" s="3">
        <v>1</v>
      </c>
      <c r="C24" s="3">
        <v>1</v>
      </c>
    </row>
    <row r="25" spans="1:6" x14ac:dyDescent="0.25">
      <c r="A25" s="2" t="s">
        <v>72</v>
      </c>
      <c r="B25" s="3">
        <f>COS(C2+C4+C7+C5)</f>
        <v>6.1257422745431001E-17</v>
      </c>
      <c r="C25" s="3">
        <f>COS(C4+C7)</f>
        <v>0.65079137345596849</v>
      </c>
    </row>
    <row r="26" spans="1:6" x14ac:dyDescent="0.25">
      <c r="A26" s="2" t="s">
        <v>73</v>
      </c>
      <c r="B26" s="3">
        <f>B25</f>
        <v>6.1257422745431001E-17</v>
      </c>
      <c r="C26" s="3">
        <f>C25</f>
        <v>0.65079137345596849</v>
      </c>
    </row>
    <row r="27" spans="1:6" x14ac:dyDescent="0.25">
      <c r="A27" s="2" t="s">
        <v>74</v>
      </c>
      <c r="B27" s="3">
        <v>1</v>
      </c>
      <c r="C27" s="3">
        <v>1</v>
      </c>
    </row>
    <row r="29" spans="1:6" x14ac:dyDescent="0.25">
      <c r="A29" s="2" t="s">
        <v>83</v>
      </c>
      <c r="B29" s="3">
        <f>B24*B27-B25*B26</f>
        <v>1</v>
      </c>
      <c r="C29" s="3">
        <f>C24*C27-C25*C26</f>
        <v>0.57647058823529407</v>
      </c>
    </row>
    <row r="30" spans="1:6" x14ac:dyDescent="0.25">
      <c r="A30" s="2" t="s">
        <v>70</v>
      </c>
      <c r="B30" s="3">
        <f>SQRT(B24*B15*B15+B25*B15*C15+B26*C15*B15+B27*C15*C15)</f>
        <v>0.70710678118654757</v>
      </c>
      <c r="C30" s="3">
        <f>SQRT(C24*B68*B68+C25*B68*C68+C26*C68*B68+C27*C68*C68)</f>
        <v>0.55444131397032592</v>
      </c>
    </row>
    <row r="32" spans="1:6" x14ac:dyDescent="0.25">
      <c r="A32" s="2" t="s">
        <v>84</v>
      </c>
      <c r="B32" s="3" t="s">
        <v>19</v>
      </c>
      <c r="C32" s="3" t="s">
        <v>20</v>
      </c>
    </row>
    <row r="33" spans="1:3" x14ac:dyDescent="0.25">
      <c r="A33" s="2" t="s">
        <v>71</v>
      </c>
      <c r="B33" s="3">
        <f>B27/B$29</f>
        <v>1</v>
      </c>
      <c r="C33" s="3">
        <f>C27/C$29</f>
        <v>1.7346938775510206</v>
      </c>
    </row>
    <row r="34" spans="1:3" x14ac:dyDescent="0.25">
      <c r="A34" s="2" t="s">
        <v>72</v>
      </c>
      <c r="B34" s="3">
        <f>B26/B$29</f>
        <v>6.1257422745431001E-17</v>
      </c>
      <c r="C34" s="3">
        <f>-C26/C$29</f>
        <v>-1.1289238110970883</v>
      </c>
    </row>
    <row r="35" spans="1:3" x14ac:dyDescent="0.25">
      <c r="A35" s="2" t="s">
        <v>73</v>
      </c>
      <c r="B35" s="3">
        <f>B25/B$29</f>
        <v>6.1257422745431001E-17</v>
      </c>
      <c r="C35" s="3">
        <f>-C25/C$29</f>
        <v>-1.1289238110970883</v>
      </c>
    </row>
    <row r="36" spans="1:3" x14ac:dyDescent="0.25">
      <c r="A36" s="2" t="s">
        <v>74</v>
      </c>
      <c r="B36" s="3">
        <f>B24/B$29</f>
        <v>1</v>
      </c>
      <c r="C36" s="3">
        <f>C24/C$29</f>
        <v>1.7346938775510206</v>
      </c>
    </row>
    <row r="38" spans="1:3" x14ac:dyDescent="0.25">
      <c r="A38" s="2" t="s">
        <v>85</v>
      </c>
      <c r="B38" s="3" t="s">
        <v>19</v>
      </c>
      <c r="C38" s="3" t="s">
        <v>20</v>
      </c>
    </row>
    <row r="39" spans="1:3" x14ac:dyDescent="0.25">
      <c r="A39" s="2" t="s">
        <v>71</v>
      </c>
      <c r="B39" s="3">
        <f>B27/B$29</f>
        <v>1</v>
      </c>
      <c r="C39" s="3">
        <f>C27/C$29</f>
        <v>1.7346938775510206</v>
      </c>
    </row>
    <row r="40" spans="1:3" x14ac:dyDescent="0.25">
      <c r="A40" s="2" t="s">
        <v>72</v>
      </c>
      <c r="B40" s="3">
        <f>-B26/B$29</f>
        <v>-6.1257422745431001E-17</v>
      </c>
      <c r="C40" s="3">
        <f>-C26/C$29</f>
        <v>-1.1289238110970883</v>
      </c>
    </row>
    <row r="41" spans="1:3" x14ac:dyDescent="0.25">
      <c r="A41" s="2" t="s">
        <v>73</v>
      </c>
      <c r="B41" s="3">
        <f>-B25/B$29</f>
        <v>-6.1257422745431001E-17</v>
      </c>
      <c r="C41" s="3">
        <f>-C25/C$29</f>
        <v>-1.1289238110970883</v>
      </c>
    </row>
    <row r="42" spans="1:3" x14ac:dyDescent="0.25">
      <c r="A42" s="2" t="s">
        <v>74</v>
      </c>
      <c r="B42" s="3">
        <f>B24/B$29</f>
        <v>1</v>
      </c>
      <c r="C42" s="3">
        <f>C24/C$29</f>
        <v>1.7346938775510206</v>
      </c>
    </row>
    <row r="44" spans="1:3" x14ac:dyDescent="0.25">
      <c r="A44" s="2" t="s">
        <v>66</v>
      </c>
      <c r="B44" s="3">
        <f>COS(C2)</f>
        <v>0.89442719099991586</v>
      </c>
    </row>
    <row r="45" spans="1:3" x14ac:dyDescent="0.25">
      <c r="A45" s="2" t="s">
        <v>67</v>
      </c>
      <c r="B45" s="3">
        <f>COS(C2+C4+C7)</f>
        <v>0.24253562503633311</v>
      </c>
    </row>
    <row r="46" spans="1:3" x14ac:dyDescent="0.25">
      <c r="A46" s="2" t="s">
        <v>68</v>
      </c>
      <c r="B46" s="3">
        <f>COS(C4+C7+C5)</f>
        <v>0.44721359549995782</v>
      </c>
    </row>
    <row r="47" spans="1:3" x14ac:dyDescent="0.25">
      <c r="A47" s="2" t="s">
        <v>69</v>
      </c>
      <c r="B47" s="3">
        <f>COS(C5)</f>
        <v>0.97014250014533188</v>
      </c>
    </row>
    <row r="49" spans="1:6" x14ac:dyDescent="0.25">
      <c r="A49" s="2" t="s">
        <v>78</v>
      </c>
      <c r="B49" s="3">
        <f>1/B44</f>
        <v>1.1180339887498949</v>
      </c>
    </row>
    <row r="50" spans="1:6" x14ac:dyDescent="0.25">
      <c r="A50" s="2" t="s">
        <v>79</v>
      </c>
      <c r="B50" s="3">
        <f>1/B46</f>
        <v>2.2360679774997902</v>
      </c>
    </row>
    <row r="51" spans="1:6" x14ac:dyDescent="0.25">
      <c r="A51" s="2" t="s">
        <v>80</v>
      </c>
      <c r="B51" s="3">
        <f>1/B45</f>
        <v>4.1231056256176579</v>
      </c>
    </row>
    <row r="52" spans="1:6" x14ac:dyDescent="0.25">
      <c r="A52" s="2" t="s">
        <v>81</v>
      </c>
      <c r="B52" s="3">
        <f t="shared" ref="B52" si="4">1/B47</f>
        <v>1.0307764064044151</v>
      </c>
    </row>
    <row r="54" spans="1:6" x14ac:dyDescent="0.25">
      <c r="B54" s="3" t="s">
        <v>20</v>
      </c>
      <c r="C54" s="1" t="s">
        <v>19</v>
      </c>
    </row>
    <row r="55" spans="1:6" x14ac:dyDescent="0.25">
      <c r="A55" s="2" t="s">
        <v>71</v>
      </c>
      <c r="B55" s="3">
        <f>B44*B44*B$24+B44*B46*B$25+B46*B44*B$26+B46*B46*B$27</f>
        <v>0.99999999999999978</v>
      </c>
      <c r="C55" s="3">
        <f>B49*B49*C$24+B49*B50*C$25+B50*B49*C$26+B50*B50*C$27</f>
        <v>9.5039568672798467</v>
      </c>
    </row>
    <row r="56" spans="1:6" x14ac:dyDescent="0.25">
      <c r="A56" s="2" t="s">
        <v>72</v>
      </c>
      <c r="B56" s="3">
        <f>B44*B45*B$24+B44*B47*B$25+B46*B45*B$26+B46*B47*B$27</f>
        <v>0.65079137345596849</v>
      </c>
      <c r="C56" s="3">
        <f>B49*B51*C$24+B49*B52*C$25+B50*B51*C$26+B50*B52*C$27</f>
        <v>13.664658342969661</v>
      </c>
    </row>
    <row r="57" spans="1:6" x14ac:dyDescent="0.25">
      <c r="A57" s="2" t="s">
        <v>73</v>
      </c>
      <c r="B57" s="3">
        <f>B56</f>
        <v>0.65079137345596849</v>
      </c>
      <c r="C57" s="3">
        <f>C56</f>
        <v>13.664658342969661</v>
      </c>
    </row>
    <row r="58" spans="1:6" x14ac:dyDescent="0.25">
      <c r="A58" s="2" t="s">
        <v>74</v>
      </c>
      <c r="B58" s="3">
        <f>B45*B45*B$24+B45*B47*B$25+B47*B45*B$26+B47*B47*B$27</f>
        <v>1</v>
      </c>
      <c r="C58" s="3">
        <f>B51*B51*C$24+B51*B52*C$25+B52*B51*C$26+B52*B52*C$27</f>
        <v>23.594226674375705</v>
      </c>
    </row>
    <row r="60" spans="1:6" x14ac:dyDescent="0.25">
      <c r="A60" s="2" t="s">
        <v>83</v>
      </c>
      <c r="B60" s="3">
        <f>B55*B58-B56*B57</f>
        <v>0.57647058823529385</v>
      </c>
      <c r="C60" s="3">
        <f>C55*C58-C56*C57</f>
        <v>37.515624999999972</v>
      </c>
    </row>
    <row r="64" spans="1:6" x14ac:dyDescent="0.25">
      <c r="A64" s="2" t="s">
        <v>20</v>
      </c>
      <c r="B64" s="3" t="s">
        <v>12</v>
      </c>
      <c r="C64" s="3" t="s">
        <v>13</v>
      </c>
      <c r="D64" s="3" t="s">
        <v>14</v>
      </c>
      <c r="E64" s="3" t="s">
        <v>64</v>
      </c>
      <c r="F64" s="1"/>
    </row>
    <row r="65" spans="1:6" x14ac:dyDescent="0.25">
      <c r="A65" s="2" t="s">
        <v>9</v>
      </c>
      <c r="B65" s="3">
        <v>1</v>
      </c>
      <c r="C65" s="3">
        <v>0</v>
      </c>
      <c r="D65" s="3">
        <v>1</v>
      </c>
      <c r="E65" s="3">
        <v>1</v>
      </c>
      <c r="F65" s="1"/>
    </row>
    <row r="66" spans="1:6" x14ac:dyDescent="0.25">
      <c r="A66" s="2" t="s">
        <v>10</v>
      </c>
      <c r="B66" s="3">
        <v>0</v>
      </c>
      <c r="C66" s="3">
        <v>1</v>
      </c>
      <c r="D66" s="3">
        <v>1</v>
      </c>
      <c r="E66" s="3">
        <v>1</v>
      </c>
      <c r="F66" s="1"/>
    </row>
    <row r="67" spans="1:6" x14ac:dyDescent="0.25">
      <c r="A67" s="2" t="s">
        <v>76</v>
      </c>
      <c r="B67" s="3">
        <f>D69*COS(C4)</f>
        <v>0.55722111935052276</v>
      </c>
      <c r="C67" s="3">
        <f>D69*(COS(C2)*COS(C4)+SIN(C2)*SIN(C4))</f>
        <v>0.58145934063760307</v>
      </c>
      <c r="F67" s="1"/>
    </row>
    <row r="68" spans="1:6" x14ac:dyDescent="0.25">
      <c r="A68" s="2" t="s">
        <v>77</v>
      </c>
      <c r="B68" s="3">
        <f>D69*(COS(C4)-_xlfn.COT(C2)*SIN(C4))</f>
        <v>0.18574037311684088</v>
      </c>
      <c r="C68" s="3">
        <f>D69/SIN(C2)*SIN(C4)</f>
        <v>0.41532810045543084</v>
      </c>
      <c r="F68" s="1"/>
    </row>
    <row r="69" spans="1:6" x14ac:dyDescent="0.25">
      <c r="A69" s="2" t="s">
        <v>11</v>
      </c>
      <c r="D69" s="3">
        <f>C132</f>
        <v>0.58736263249872545</v>
      </c>
      <c r="E69" s="3">
        <f>SQRT(B67*B68+C67*C68)</f>
        <v>0.58736263249872545</v>
      </c>
      <c r="F69" s="1"/>
    </row>
    <row r="70" spans="1:6" x14ac:dyDescent="0.25">
      <c r="D70" s="3" t="s">
        <v>96</v>
      </c>
      <c r="E70" s="3" t="s">
        <v>95</v>
      </c>
    </row>
    <row r="71" spans="1:6" x14ac:dyDescent="0.25">
      <c r="A71" s="2" t="s">
        <v>51</v>
      </c>
      <c r="B71" s="3" t="s">
        <v>52</v>
      </c>
      <c r="C71" s="3" t="s">
        <v>53</v>
      </c>
      <c r="F71" s="1"/>
    </row>
    <row r="72" spans="1:6" x14ac:dyDescent="0.25">
      <c r="A72" s="2" t="s">
        <v>46</v>
      </c>
      <c r="B72" s="3">
        <f>B$15*B11+C$15*C11</f>
        <v>0.5</v>
      </c>
      <c r="C72" s="3">
        <f>D$15*D11*D3</f>
        <v>0.50000000000000011</v>
      </c>
      <c r="F72" s="1"/>
    </row>
    <row r="73" spans="1:6" x14ac:dyDescent="0.25">
      <c r="A73" s="2" t="s">
        <v>47</v>
      </c>
      <c r="B73" s="3">
        <f>B$15*B12+C$15*C12</f>
        <v>0.5</v>
      </c>
      <c r="C73" s="3">
        <f>D$15*D12*D6</f>
        <v>0.50000000000000011</v>
      </c>
      <c r="F73" s="1"/>
    </row>
    <row r="74" spans="1:6" x14ac:dyDescent="0.25">
      <c r="A74" s="2" t="s">
        <v>48</v>
      </c>
      <c r="B74" s="3">
        <f>B$15*B13+C$15*C13</f>
        <v>0.75</v>
      </c>
      <c r="C74" s="3">
        <f>D$15*D13*D4</f>
        <v>0.75</v>
      </c>
      <c r="F74" s="1"/>
    </row>
    <row r="75" spans="1:6" x14ac:dyDescent="0.25">
      <c r="A75" s="2" t="s">
        <v>49</v>
      </c>
      <c r="B75" s="3">
        <f>B$15*B14+C$15*C14</f>
        <v>0.625</v>
      </c>
      <c r="C75" s="3">
        <f>D$15*D14*D7</f>
        <v>0.625</v>
      </c>
      <c r="F75" s="1"/>
    </row>
    <row r="76" spans="1:6" x14ac:dyDescent="0.25">
      <c r="A76" s="2" t="s">
        <v>50</v>
      </c>
      <c r="B76" s="3">
        <f>B$15*B15+C$15*C15</f>
        <v>0.5</v>
      </c>
      <c r="C76" s="3">
        <f>D$15*D15*COS(0)</f>
        <v>0.50000000000000011</v>
      </c>
      <c r="F76" s="1"/>
    </row>
    <row r="78" spans="1:6" x14ac:dyDescent="0.25">
      <c r="B78" s="3" t="s">
        <v>19</v>
      </c>
      <c r="C78" s="3" t="s">
        <v>20</v>
      </c>
      <c r="F78" s="1"/>
    </row>
    <row r="79" spans="1:6" x14ac:dyDescent="0.25">
      <c r="A79" s="2" t="s">
        <v>38</v>
      </c>
      <c r="B79" s="3">
        <f>D13*1</f>
        <v>1.1180339887498949</v>
      </c>
      <c r="F79" s="1"/>
    </row>
    <row r="80" spans="1:6" x14ac:dyDescent="0.25">
      <c r="A80" s="2" t="s">
        <v>39</v>
      </c>
      <c r="B80" s="3">
        <f>D13*COS(C8)</f>
        <v>0.72760687510899891</v>
      </c>
      <c r="D80" s="1"/>
      <c r="E80" s="1"/>
      <c r="F80" s="1"/>
    </row>
    <row r="81" spans="1:6" x14ac:dyDescent="0.25">
      <c r="A81" s="2" t="s">
        <v>40</v>
      </c>
      <c r="B81" s="3">
        <f>D13*1</f>
        <v>1.1180339887498949</v>
      </c>
      <c r="D81" s="1"/>
      <c r="E81" s="1"/>
      <c r="F81" s="1"/>
    </row>
    <row r="82" spans="1:6" x14ac:dyDescent="0.25">
      <c r="A82" s="2" t="s">
        <v>41</v>
      </c>
      <c r="B82" s="3">
        <f>D13*0</f>
        <v>0</v>
      </c>
      <c r="D82" s="1"/>
      <c r="E82" s="1"/>
      <c r="F82" s="1"/>
    </row>
    <row r="83" spans="1:6" x14ac:dyDescent="0.25">
      <c r="A83" s="2" t="s">
        <v>42</v>
      </c>
      <c r="B83" s="3">
        <f>D14*COS(C8)</f>
        <v>0.67082039324993692</v>
      </c>
      <c r="D83" s="1"/>
      <c r="E83" s="1"/>
      <c r="F83" s="1"/>
    </row>
    <row r="84" spans="1:6" x14ac:dyDescent="0.25">
      <c r="A84" s="2" t="s">
        <v>43</v>
      </c>
      <c r="B84" s="3">
        <f>D14*1</f>
        <v>1.0307764064044151</v>
      </c>
      <c r="D84" s="1"/>
      <c r="E84" s="1"/>
      <c r="F84" s="1"/>
    </row>
    <row r="85" spans="1:6" x14ac:dyDescent="0.25">
      <c r="A85" s="2" t="s">
        <v>44</v>
      </c>
      <c r="B85" s="3">
        <f>D14*0</f>
        <v>0</v>
      </c>
      <c r="D85" s="1"/>
      <c r="E85" s="1"/>
      <c r="F85" s="1"/>
    </row>
    <row r="86" spans="1:6" x14ac:dyDescent="0.25">
      <c r="A86" s="2" t="s">
        <v>45</v>
      </c>
      <c r="B86" s="3">
        <f>D14*1</f>
        <v>1.0307764064044151</v>
      </c>
      <c r="D86" s="1"/>
      <c r="E86" s="1"/>
      <c r="F86" s="1"/>
    </row>
    <row r="87" spans="1:6" x14ac:dyDescent="0.25">
      <c r="A87" s="2" t="s">
        <v>15</v>
      </c>
      <c r="B87" s="3">
        <f>D15*COS(C4)</f>
        <v>0.67082039324993692</v>
      </c>
      <c r="C87" s="3">
        <f>B87*D13</f>
        <v>0.75</v>
      </c>
      <c r="D87" s="1"/>
      <c r="E87" s="1"/>
      <c r="F87" s="1"/>
    </row>
    <row r="88" spans="1:6" x14ac:dyDescent="0.25">
      <c r="A88" s="2" t="s">
        <v>16</v>
      </c>
      <c r="B88" s="3">
        <f>D15*(COS(C8)*COS(C4)+SIN(C8)*SIN(C4))</f>
        <v>0.60633906259083237</v>
      </c>
      <c r="C88" s="3">
        <f>B88*D14</f>
        <v>0.62499999999999989</v>
      </c>
      <c r="D88" s="1"/>
      <c r="E88" s="1"/>
      <c r="F88" s="1"/>
    </row>
    <row r="89" spans="1:6" x14ac:dyDescent="0.25">
      <c r="A89" s="2" t="s">
        <v>17</v>
      </c>
      <c r="B89" s="3">
        <f>D15*(COS(C4)-_xlfn.COT(C8)*SIN(C4))</f>
        <v>0.47915742374995501</v>
      </c>
      <c r="C89" s="3">
        <f>B89/D13</f>
        <v>0.4285714285714286</v>
      </c>
      <c r="D89" s="1"/>
      <c r="E89" s="1"/>
      <c r="F89" s="1"/>
    </row>
    <row r="90" spans="1:6" x14ac:dyDescent="0.25">
      <c r="A90" s="2" t="s">
        <v>18</v>
      </c>
      <c r="B90" s="3">
        <f>D15*SIN(C4)/SIN(C8)</f>
        <v>0.29450754468697576</v>
      </c>
      <c r="C90" s="3">
        <f>B90/D14</f>
        <v>0.2857142857142857</v>
      </c>
      <c r="D90" s="1"/>
      <c r="E90" s="1"/>
      <c r="F90" s="1"/>
    </row>
    <row r="92" spans="1:6" x14ac:dyDescent="0.25">
      <c r="A92" s="2" t="s">
        <v>51</v>
      </c>
      <c r="D92" s="1"/>
      <c r="E92" s="1"/>
      <c r="F92" s="1"/>
    </row>
    <row r="93" spans="1:6" x14ac:dyDescent="0.25">
      <c r="A93" s="2" t="s">
        <v>48</v>
      </c>
      <c r="B93" s="3">
        <f>B$87*B81+B$88*B82</f>
        <v>0.75</v>
      </c>
      <c r="C93" s="3">
        <f>B$89*B79+B$90*B80</f>
        <v>0.75000000000000011</v>
      </c>
      <c r="D93" s="1"/>
      <c r="E93" s="1"/>
      <c r="F93" s="1"/>
    </row>
    <row r="94" spans="1:6" x14ac:dyDescent="0.25">
      <c r="A94" s="2" t="s">
        <v>49</v>
      </c>
      <c r="B94" s="3">
        <f>B$87*B85+B$88*B86</f>
        <v>0.62499999999999989</v>
      </c>
      <c r="C94" s="3">
        <f>B$89*B83+B$90*B84</f>
        <v>0.62500000000000011</v>
      </c>
      <c r="D94" s="1"/>
      <c r="E94" s="1"/>
      <c r="F94" s="1"/>
    </row>
    <row r="95" spans="1:6" x14ac:dyDescent="0.25">
      <c r="A95" s="2" t="s">
        <v>50</v>
      </c>
      <c r="B95" s="3">
        <f>B$87*B89+B$88*B90</f>
        <v>0.5</v>
      </c>
      <c r="C95" s="3">
        <f>B$89*B87+B$90*B88</f>
        <v>0.5</v>
      </c>
      <c r="D95" s="1"/>
      <c r="E95" s="1"/>
      <c r="F95" s="1"/>
    </row>
    <row r="97" spans="1:6" x14ac:dyDescent="0.25">
      <c r="A97" s="2" t="s">
        <v>21</v>
      </c>
      <c r="B97" s="3">
        <f>B13</f>
        <v>1</v>
      </c>
      <c r="C97" s="3">
        <f>B14</f>
        <v>0.25</v>
      </c>
      <c r="E97" s="1"/>
      <c r="F97" s="1"/>
    </row>
    <row r="98" spans="1:6" x14ac:dyDescent="0.25">
      <c r="B98" s="3">
        <f>C13</f>
        <v>0.5</v>
      </c>
      <c r="C98" s="3">
        <f>C14</f>
        <v>1</v>
      </c>
      <c r="E98" s="1"/>
      <c r="F98" s="1"/>
    </row>
    <row r="100" spans="1:6" x14ac:dyDescent="0.25">
      <c r="B100" s="3" t="s">
        <v>12</v>
      </c>
      <c r="C100" s="3" t="s">
        <v>13</v>
      </c>
      <c r="D100" s="3" t="s">
        <v>14</v>
      </c>
      <c r="E100" s="1"/>
      <c r="F100" s="1"/>
    </row>
    <row r="101" spans="1:6" x14ac:dyDescent="0.25">
      <c r="A101" s="2" t="s">
        <v>30</v>
      </c>
      <c r="B101" s="3">
        <f>B$97*B11+C$97*C11</f>
        <v>1</v>
      </c>
      <c r="C101" s="3">
        <f>B$98*B11+C$98*C11</f>
        <v>0.5</v>
      </c>
      <c r="E101" s="1"/>
      <c r="F101" s="1"/>
    </row>
    <row r="102" spans="1:6" x14ac:dyDescent="0.25">
      <c r="A102" s="2" t="s">
        <v>31</v>
      </c>
      <c r="B102" s="3">
        <f>B$97*B12+C$97*C12</f>
        <v>0.25</v>
      </c>
      <c r="C102" s="3">
        <f>B$98*B12+C$98*C12</f>
        <v>1</v>
      </c>
      <c r="E102" s="1"/>
      <c r="F102" s="1"/>
    </row>
    <row r="103" spans="1:6" x14ac:dyDescent="0.25">
      <c r="A103" s="2" t="s">
        <v>28</v>
      </c>
      <c r="B103" s="3">
        <f>B$97*B13+C$97*C13</f>
        <v>1.125</v>
      </c>
      <c r="C103" s="3">
        <f>B$98*B13+C$98*C13</f>
        <v>1</v>
      </c>
      <c r="E103" s="1"/>
      <c r="F103" s="1"/>
    </row>
    <row r="104" spans="1:6" x14ac:dyDescent="0.25">
      <c r="A104" s="2" t="s">
        <v>29</v>
      </c>
      <c r="B104" s="3">
        <f>B$97*B14+C$97*C14</f>
        <v>0.5</v>
      </c>
      <c r="C104" s="3">
        <f>B$98*B14+C$98*C14</f>
        <v>1.125</v>
      </c>
      <c r="E104" s="1"/>
      <c r="F104" s="1"/>
    </row>
    <row r="105" spans="1:6" x14ac:dyDescent="0.25">
      <c r="A105" s="2" t="s">
        <v>22</v>
      </c>
      <c r="B105" s="3">
        <f>B$97*B15+C$97*C15</f>
        <v>0.625</v>
      </c>
      <c r="C105" s="3">
        <f>B$98*B15+C$98*C15</f>
        <v>0.75</v>
      </c>
      <c r="E105" s="1"/>
      <c r="F105" s="1"/>
    </row>
    <row r="107" spans="1:6" x14ac:dyDescent="0.25">
      <c r="A107" s="2" t="s">
        <v>23</v>
      </c>
      <c r="B107" s="3">
        <f>B97*C98-B98*C97</f>
        <v>0.875</v>
      </c>
      <c r="E107" s="1"/>
      <c r="F107" s="1"/>
    </row>
    <row r="108" spans="1:6" x14ac:dyDescent="0.25">
      <c r="A108" s="2" t="s">
        <v>24</v>
      </c>
      <c r="B108" s="3">
        <f>B97/$B$107</f>
        <v>1.1428571428571428</v>
      </c>
      <c r="C108" s="3">
        <f>-C97/$B$107</f>
        <v>-0.2857142857142857</v>
      </c>
      <c r="E108" s="1"/>
      <c r="F108" s="1"/>
    </row>
    <row r="109" spans="1:6" x14ac:dyDescent="0.25">
      <c r="B109" s="3">
        <f>-B98/$B$107</f>
        <v>-0.5714285714285714</v>
      </c>
      <c r="C109" s="3">
        <f>C98/$B$107</f>
        <v>1.1428571428571428</v>
      </c>
      <c r="E109" s="1"/>
      <c r="F109" s="1"/>
    </row>
    <row r="111" spans="1:6" x14ac:dyDescent="0.25">
      <c r="B111" s="3" t="s">
        <v>12</v>
      </c>
      <c r="C111" s="3" t="s">
        <v>13</v>
      </c>
      <c r="D111" s="3" t="s">
        <v>14</v>
      </c>
      <c r="E111" s="1"/>
      <c r="F111" s="1"/>
    </row>
    <row r="112" spans="1:6" x14ac:dyDescent="0.25">
      <c r="A112" s="2" t="s">
        <v>25</v>
      </c>
      <c r="B112" s="3">
        <f>B$108*B11+C$108*C11</f>
        <v>1.1428571428571428</v>
      </c>
      <c r="C112" s="3">
        <f>B$109*B11+C$109*C11</f>
        <v>-0.5714285714285714</v>
      </c>
    </row>
    <row r="113" spans="1:6" x14ac:dyDescent="0.25">
      <c r="A113" s="2" t="s">
        <v>26</v>
      </c>
      <c r="B113" s="3">
        <f>B$108*B12+C$108*C12</f>
        <v>-0.2857142857142857</v>
      </c>
      <c r="C113" s="3">
        <f>B$109*B12+C$109*C12</f>
        <v>1.1428571428571428</v>
      </c>
    </row>
    <row r="114" spans="1:6" x14ac:dyDescent="0.25">
      <c r="A114" s="2" t="s">
        <v>32</v>
      </c>
      <c r="B114" s="3">
        <f>B$108*B13+C$108*C13</f>
        <v>1</v>
      </c>
      <c r="C114" s="3">
        <f>B$109*B13+C$109*C13</f>
        <v>0</v>
      </c>
    </row>
    <row r="115" spans="1:6" x14ac:dyDescent="0.25">
      <c r="A115" s="2" t="s">
        <v>33</v>
      </c>
      <c r="B115" s="3">
        <f>B$108*B14+C$108*C14</f>
        <v>0</v>
      </c>
      <c r="C115" s="3">
        <f>B$109*B14+C$109*C14</f>
        <v>1</v>
      </c>
    </row>
    <row r="116" spans="1:6" x14ac:dyDescent="0.25">
      <c r="A116" s="2" t="s">
        <v>27</v>
      </c>
      <c r="B116" s="3">
        <f>B$108*B15+C$108*C15</f>
        <v>0.42857142857142855</v>
      </c>
      <c r="C116" s="3">
        <f>B$109*B15+C$109*C15</f>
        <v>0.2857142857142857</v>
      </c>
    </row>
    <row r="118" spans="1:6" x14ac:dyDescent="0.25">
      <c r="A118" s="2" t="s">
        <v>51</v>
      </c>
      <c r="B118" s="3" t="s">
        <v>52</v>
      </c>
      <c r="C118" s="3" t="s">
        <v>53</v>
      </c>
      <c r="D118" s="3" t="s">
        <v>19</v>
      </c>
      <c r="E118" s="3" t="s">
        <v>54</v>
      </c>
    </row>
    <row r="119" spans="1:6" x14ac:dyDescent="0.25">
      <c r="A119" s="2" t="s">
        <v>46</v>
      </c>
      <c r="B119" s="3">
        <f>B$116*B101+C$116*C101</f>
        <v>0.5714285714285714</v>
      </c>
      <c r="D119" s="3">
        <f>B72</f>
        <v>0.5</v>
      </c>
      <c r="E119" s="3">
        <f>B119/D119</f>
        <v>1.1428571428571428</v>
      </c>
      <c r="F119" s="4" t="s">
        <v>57</v>
      </c>
    </row>
    <row r="120" spans="1:6" x14ac:dyDescent="0.25">
      <c r="A120" s="2" t="s">
        <v>47</v>
      </c>
      <c r="B120" s="3">
        <f t="shared" ref="B120:B123" si="5">B$116*B102+C$116*C102</f>
        <v>0.39285714285714285</v>
      </c>
      <c r="D120" s="3">
        <f t="shared" ref="D120:D123" si="6">B73</f>
        <v>0.5</v>
      </c>
      <c r="E120" s="3">
        <f t="shared" ref="E120:E129" si="7">B120/D120</f>
        <v>0.7857142857142857</v>
      </c>
      <c r="F120" s="4" t="s">
        <v>58</v>
      </c>
    </row>
    <row r="121" spans="1:6" x14ac:dyDescent="0.25">
      <c r="A121" s="2" t="s">
        <v>48</v>
      </c>
      <c r="B121" s="3">
        <f t="shared" si="5"/>
        <v>0.76785714285714279</v>
      </c>
      <c r="D121" s="3">
        <f t="shared" si="6"/>
        <v>0.75</v>
      </c>
      <c r="E121" s="3">
        <f t="shared" si="7"/>
        <v>1.0238095238095237</v>
      </c>
      <c r="F121" s="4" t="s">
        <v>59</v>
      </c>
    </row>
    <row r="122" spans="1:6" x14ac:dyDescent="0.25">
      <c r="A122" s="2" t="s">
        <v>49</v>
      </c>
      <c r="B122" s="3">
        <f t="shared" si="5"/>
        <v>0.5357142857142857</v>
      </c>
      <c r="D122" s="3">
        <f t="shared" si="6"/>
        <v>0.625</v>
      </c>
      <c r="E122" s="3">
        <f t="shared" si="7"/>
        <v>0.8571428571428571</v>
      </c>
      <c r="F122" s="4" t="s">
        <v>60</v>
      </c>
    </row>
    <row r="123" spans="1:6" x14ac:dyDescent="0.25">
      <c r="A123" s="2" t="s">
        <v>50</v>
      </c>
      <c r="B123" s="3">
        <f t="shared" si="5"/>
        <v>0.4821428571428571</v>
      </c>
      <c r="D123" s="3">
        <f t="shared" si="6"/>
        <v>0.5</v>
      </c>
      <c r="E123" s="3">
        <f t="shared" si="7"/>
        <v>0.96428571428571419</v>
      </c>
      <c r="F123" s="4" t="s">
        <v>61</v>
      </c>
    </row>
    <row r="125" spans="1:6" x14ac:dyDescent="0.25">
      <c r="A125" s="2" t="s">
        <v>46</v>
      </c>
      <c r="B125" s="3">
        <f>B$105*B112+C$105*C112</f>
        <v>0.28571428571428564</v>
      </c>
      <c r="D125" s="3">
        <f>B72</f>
        <v>0.5</v>
      </c>
      <c r="E125" s="3">
        <f t="shared" si="7"/>
        <v>0.57142857142857129</v>
      </c>
      <c r="F125" s="4" t="s">
        <v>62</v>
      </c>
    </row>
    <row r="126" spans="1:6" x14ac:dyDescent="0.25">
      <c r="A126" s="2" t="s">
        <v>47</v>
      </c>
      <c r="B126" s="3">
        <f t="shared" ref="B126:B129" si="8">B$105*B113+C$105*C113</f>
        <v>0.6785714285714286</v>
      </c>
      <c r="D126" s="3">
        <f t="shared" ref="D126:D129" si="9">B73</f>
        <v>0.5</v>
      </c>
      <c r="E126" s="3">
        <f t="shared" si="7"/>
        <v>1.3571428571428572</v>
      </c>
      <c r="F126" s="4" t="s">
        <v>63</v>
      </c>
    </row>
    <row r="127" spans="1:6" x14ac:dyDescent="0.25">
      <c r="A127" s="2" t="s">
        <v>48</v>
      </c>
      <c r="B127" s="3">
        <f t="shared" si="8"/>
        <v>0.625</v>
      </c>
      <c r="D127" s="3">
        <f t="shared" si="9"/>
        <v>0.75</v>
      </c>
      <c r="E127" s="3">
        <f t="shared" si="7"/>
        <v>0.83333333333333337</v>
      </c>
      <c r="F127" s="4" t="s">
        <v>56</v>
      </c>
    </row>
    <row r="128" spans="1:6" x14ac:dyDescent="0.25">
      <c r="A128" s="2" t="s">
        <v>49</v>
      </c>
      <c r="B128" s="3">
        <f t="shared" si="8"/>
        <v>0.75</v>
      </c>
      <c r="D128" s="3">
        <f t="shared" si="9"/>
        <v>0.625</v>
      </c>
      <c r="E128" s="3">
        <f t="shared" si="7"/>
        <v>1.2</v>
      </c>
      <c r="F128" s="4" t="s">
        <v>55</v>
      </c>
    </row>
    <row r="129" spans="1:6" x14ac:dyDescent="0.25">
      <c r="A129" s="2" t="s">
        <v>50</v>
      </c>
      <c r="B129" s="3">
        <f t="shared" si="8"/>
        <v>0.4821428571428571</v>
      </c>
      <c r="D129" s="3">
        <f t="shared" si="9"/>
        <v>0.5</v>
      </c>
      <c r="E129" s="3">
        <f t="shared" si="7"/>
        <v>0.96428571428571419</v>
      </c>
      <c r="F129" s="4" t="s">
        <v>61</v>
      </c>
    </row>
    <row r="131" spans="1:6" x14ac:dyDescent="0.25">
      <c r="A131" s="2" t="s">
        <v>65</v>
      </c>
      <c r="C131" s="3" t="s">
        <v>75</v>
      </c>
    </row>
    <row r="132" spans="1:6" x14ac:dyDescent="0.25">
      <c r="A132" s="2" t="s">
        <v>17</v>
      </c>
      <c r="B132" s="3">
        <f>B116</f>
        <v>0.42857142857142855</v>
      </c>
      <c r="C132" s="3">
        <f>SQRT(POWER(B132,2)+POWER(B133,2)-B132*B133*COS(PI()-C4-C7))</f>
        <v>0.58736263249872545</v>
      </c>
    </row>
    <row r="133" spans="1:6" x14ac:dyDescent="0.25">
      <c r="A133" s="2" t="s">
        <v>18</v>
      </c>
      <c r="B133" s="3">
        <f>C116</f>
        <v>0.2857142857142857</v>
      </c>
    </row>
    <row r="134" spans="1:6" x14ac:dyDescent="0.25">
      <c r="A134" s="2" t="s">
        <v>66</v>
      </c>
      <c r="B134" s="3">
        <f>B97</f>
        <v>1</v>
      </c>
    </row>
    <row r="135" spans="1:6" x14ac:dyDescent="0.25">
      <c r="A135" s="2" t="s">
        <v>68</v>
      </c>
      <c r="B135" s="3">
        <f>B98</f>
        <v>0.5</v>
      </c>
    </row>
    <row r="136" spans="1:6" x14ac:dyDescent="0.25">
      <c r="A136" s="2" t="s">
        <v>67</v>
      </c>
      <c r="B136" s="3">
        <f>C97</f>
        <v>0.25</v>
      </c>
    </row>
    <row r="137" spans="1:6" x14ac:dyDescent="0.25">
      <c r="A137" s="2" t="s">
        <v>69</v>
      </c>
      <c r="B137" s="3">
        <f>C98</f>
        <v>1</v>
      </c>
    </row>
    <row r="138" spans="1:6" x14ac:dyDescent="0.25">
      <c r="A138" s="2" t="s">
        <v>71</v>
      </c>
      <c r="B138" s="3">
        <f>POWER(B134,2)+POWER(B135,2)</f>
        <v>1.25</v>
      </c>
    </row>
    <row r="139" spans="1:6" x14ac:dyDescent="0.25">
      <c r="A139" s="2" t="s">
        <v>72</v>
      </c>
      <c r="B139" s="3">
        <f>B134*B136+B135*B137</f>
        <v>0.75</v>
      </c>
    </row>
    <row r="140" spans="1:6" x14ac:dyDescent="0.25">
      <c r="A140" s="2" t="s">
        <v>73</v>
      </c>
      <c r="B140" s="3">
        <f>B139</f>
        <v>0.75</v>
      </c>
    </row>
    <row r="141" spans="1:6" x14ac:dyDescent="0.25">
      <c r="A141" s="2" t="s">
        <v>74</v>
      </c>
      <c r="B141" s="3">
        <f>POWER(B136,2)+POWER(B137,2)</f>
        <v>1.0625</v>
      </c>
    </row>
    <row r="142" spans="1:6" x14ac:dyDescent="0.25">
      <c r="A142" s="2" t="s">
        <v>70</v>
      </c>
      <c r="B142" s="3">
        <f>SQRT(B138*POWER(B132,2)+2*B132*B133*B139+B141*POWER(B133,2))</f>
        <v>0.70710678118654746</v>
      </c>
    </row>
    <row r="143" spans="1:6" x14ac:dyDescent="0.25">
      <c r="A143" s="2" t="s">
        <v>15</v>
      </c>
      <c r="B143" s="3">
        <f>B138*B132+B139*B133</f>
        <v>0.75</v>
      </c>
    </row>
    <row r="144" spans="1:6" x14ac:dyDescent="0.25">
      <c r="A144" s="2" t="s">
        <v>16</v>
      </c>
      <c r="B144" s="3">
        <f>B140*B132+B141*B133</f>
        <v>0.625</v>
      </c>
      <c r="C144" s="1"/>
      <c r="D144" s="1"/>
      <c r="E144" s="1"/>
      <c r="F144" s="1"/>
    </row>
    <row r="145" spans="1:6" x14ac:dyDescent="0.25">
      <c r="A145" s="2" t="s">
        <v>70</v>
      </c>
      <c r="B145" s="3">
        <f>SQRT(B143*B132+B144*B133)</f>
        <v>0.70710678118654746</v>
      </c>
      <c r="C145" s="1"/>
      <c r="D145" s="1"/>
      <c r="E145" s="1"/>
      <c r="F14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baseColWidth="10" defaultRowHeight="19" x14ac:dyDescent="0.25"/>
  <cols>
    <col min="1" max="1" width="23.6640625" style="2" customWidth="1"/>
    <col min="2" max="6" width="20.6640625" style="3" customWidth="1"/>
    <col min="7" max="16384" width="10.83203125" style="1"/>
  </cols>
  <sheetData>
    <row r="1" spans="1:6" x14ac:dyDescent="0.25">
      <c r="B1" s="3" t="s">
        <v>36</v>
      </c>
      <c r="C1" s="3" t="s">
        <v>37</v>
      </c>
      <c r="D1" s="3" t="s">
        <v>34</v>
      </c>
      <c r="E1" s="3" t="s">
        <v>35</v>
      </c>
      <c r="F1" s="1"/>
    </row>
    <row r="2" spans="1:6" x14ac:dyDescent="0.25">
      <c r="A2" s="2" t="s">
        <v>0</v>
      </c>
      <c r="B2" s="3">
        <f t="shared" ref="B2:B8" si="0">180/PI()*C2</f>
        <v>26.56505117707799</v>
      </c>
      <c r="C2" s="3">
        <f>ATAN(0.5/1)</f>
        <v>0.46364760900080609</v>
      </c>
      <c r="D2" s="3">
        <f>COS(C2)</f>
        <v>0.89442719099991586</v>
      </c>
      <c r="E2" s="3">
        <f>SIN(C2)</f>
        <v>0.44721359549995793</v>
      </c>
      <c r="F2" s="1"/>
    </row>
    <row r="3" spans="1:6" x14ac:dyDescent="0.25">
      <c r="A3" s="2" t="s">
        <v>1</v>
      </c>
      <c r="B3" s="3">
        <f t="shared" si="0"/>
        <v>45</v>
      </c>
      <c r="C3" s="3">
        <f>PI()/4</f>
        <v>0.78539816339744828</v>
      </c>
      <c r="D3" s="3">
        <f t="shared" ref="D3:D8" si="1">COS(C3)</f>
        <v>0.70710678118654757</v>
      </c>
      <c r="E3" s="3">
        <f t="shared" ref="E3:E8" si="2">SIN(C3)</f>
        <v>0.70710678118654746</v>
      </c>
      <c r="F3" s="1"/>
    </row>
    <row r="4" spans="1:6" x14ac:dyDescent="0.25">
      <c r="A4" s="2" t="s">
        <v>2</v>
      </c>
      <c r="B4" s="3">
        <f t="shared" si="0"/>
        <v>18.43494882292201</v>
      </c>
      <c r="C4" s="3">
        <f>C3-C2</f>
        <v>0.32175055439664219</v>
      </c>
      <c r="D4" s="3">
        <f t="shared" si="1"/>
        <v>0.94868329805051377</v>
      </c>
      <c r="E4" s="3">
        <f t="shared" si="2"/>
        <v>0.31622776601683794</v>
      </c>
      <c r="F4" s="1"/>
    </row>
    <row r="5" spans="1:6" x14ac:dyDescent="0.25">
      <c r="A5" s="2" t="s">
        <v>3</v>
      </c>
      <c r="B5" s="3">
        <f t="shared" si="0"/>
        <v>14.036243467926479</v>
      </c>
      <c r="C5" s="3">
        <f>ATAN(0.25/1)</f>
        <v>0.24497866312686414</v>
      </c>
      <c r="D5" s="3">
        <f t="shared" si="1"/>
        <v>0.97014250014533188</v>
      </c>
      <c r="E5" s="3">
        <f t="shared" si="2"/>
        <v>0.24253562503633297</v>
      </c>
      <c r="F5" s="1"/>
    </row>
    <row r="6" spans="1:6" x14ac:dyDescent="0.25">
      <c r="A6" s="2" t="s">
        <v>4</v>
      </c>
      <c r="B6" s="3">
        <f t="shared" si="0"/>
        <v>45</v>
      </c>
      <c r="C6" s="3">
        <f>PI()/4</f>
        <v>0.78539816339744828</v>
      </c>
      <c r="D6" s="3">
        <f t="shared" si="1"/>
        <v>0.70710678118654757</v>
      </c>
      <c r="E6" s="3">
        <f t="shared" si="2"/>
        <v>0.70710678118654746</v>
      </c>
      <c r="F6" s="1"/>
    </row>
    <row r="7" spans="1:6" x14ac:dyDescent="0.25">
      <c r="A7" s="2" t="s">
        <v>5</v>
      </c>
      <c r="B7" s="3">
        <f t="shared" si="0"/>
        <v>30.963756532073521</v>
      </c>
      <c r="C7" s="3">
        <f>C6-C5</f>
        <v>0.54041950027058416</v>
      </c>
      <c r="D7" s="3">
        <f t="shared" si="1"/>
        <v>0.85749292571254421</v>
      </c>
      <c r="E7" s="3">
        <f t="shared" si="2"/>
        <v>0.51449575542752657</v>
      </c>
      <c r="F7" s="1"/>
    </row>
    <row r="8" spans="1:6" x14ac:dyDescent="0.25">
      <c r="A8" s="2" t="s">
        <v>6</v>
      </c>
      <c r="B8" s="3">
        <f t="shared" si="0"/>
        <v>49.398705354995535</v>
      </c>
      <c r="C8" s="3">
        <f>C4+C7</f>
        <v>0.8621700546672264</v>
      </c>
      <c r="D8" s="3">
        <f t="shared" si="1"/>
        <v>0.65079137345596849</v>
      </c>
      <c r="E8" s="3">
        <f t="shared" si="2"/>
        <v>0.75925660236529668</v>
      </c>
      <c r="F8" s="1"/>
    </row>
    <row r="10" spans="1:6" x14ac:dyDescent="0.25">
      <c r="A10" s="2" t="s">
        <v>19</v>
      </c>
      <c r="B10" s="3" t="s">
        <v>12</v>
      </c>
      <c r="C10" s="3" t="s">
        <v>13</v>
      </c>
      <c r="D10" s="3" t="s">
        <v>14</v>
      </c>
      <c r="E10" s="3" t="s">
        <v>64</v>
      </c>
      <c r="F10" s="1"/>
    </row>
    <row r="11" spans="1:6" x14ac:dyDescent="0.25">
      <c r="A11" s="2" t="s">
        <v>7</v>
      </c>
      <c r="B11" s="3">
        <v>1</v>
      </c>
      <c r="C11" s="3">
        <v>0</v>
      </c>
      <c r="D11" s="3">
        <f>SQRT(E11)</f>
        <v>1</v>
      </c>
      <c r="E11" s="3">
        <f>POWER(B11,2)+POWER(C11,2)</f>
        <v>1</v>
      </c>
      <c r="F11" s="1"/>
    </row>
    <row r="12" spans="1:6" x14ac:dyDescent="0.25">
      <c r="A12" s="2" t="s">
        <v>8</v>
      </c>
      <c r="B12" s="3">
        <v>0</v>
      </c>
      <c r="C12" s="3">
        <v>1</v>
      </c>
      <c r="D12" s="3">
        <f t="shared" ref="D12:D16" si="3">SQRT(E12)</f>
        <v>1</v>
      </c>
      <c r="E12" s="3">
        <f t="shared" ref="E12:E16" si="4">POWER(B12,2)+POWER(C12,2)</f>
        <v>1</v>
      </c>
      <c r="F12" s="1"/>
    </row>
    <row r="13" spans="1:6" x14ac:dyDescent="0.25">
      <c r="A13" s="2" t="s">
        <v>9</v>
      </c>
      <c r="B13" s="3">
        <v>1</v>
      </c>
      <c r="C13" s="3">
        <v>0.5</v>
      </c>
      <c r="D13" s="3">
        <f t="shared" si="3"/>
        <v>1.1180339887498949</v>
      </c>
      <c r="E13" s="3">
        <f t="shared" si="4"/>
        <v>1.25</v>
      </c>
      <c r="F13" s="1"/>
    </row>
    <row r="14" spans="1:6" x14ac:dyDescent="0.25">
      <c r="A14" s="2" t="s">
        <v>89</v>
      </c>
      <c r="B14" s="3">
        <v>0.25</v>
      </c>
      <c r="C14" s="3">
        <v>1</v>
      </c>
      <c r="D14" s="3">
        <f t="shared" si="3"/>
        <v>1.0307764064044151</v>
      </c>
      <c r="E14" s="3">
        <f t="shared" si="4"/>
        <v>1.0625</v>
      </c>
      <c r="F14" s="1"/>
    </row>
    <row r="15" spans="1:6" x14ac:dyDescent="0.25">
      <c r="A15" s="2" t="s">
        <v>90</v>
      </c>
      <c r="B15" s="3">
        <f>B14*D13/D14</f>
        <v>0.2711630722733202</v>
      </c>
      <c r="C15" s="3">
        <f>C14*D13/D14</f>
        <v>1.0846522890932808</v>
      </c>
      <c r="D15" s="3">
        <f t="shared" si="3"/>
        <v>1.1180339887498947</v>
      </c>
      <c r="E15" s="3">
        <f t="shared" si="4"/>
        <v>1.2499999999999998</v>
      </c>
      <c r="F15" s="1"/>
    </row>
    <row r="16" spans="1:6" x14ac:dyDescent="0.25">
      <c r="A16" s="2" t="s">
        <v>11</v>
      </c>
      <c r="B16" s="3">
        <v>0.5</v>
      </c>
      <c r="C16" s="3">
        <v>0.5</v>
      </c>
      <c r="D16" s="3">
        <f t="shared" si="3"/>
        <v>0.70710678118654757</v>
      </c>
      <c r="E16" s="3">
        <f t="shared" si="4"/>
        <v>0.5</v>
      </c>
      <c r="F16" s="1"/>
    </row>
    <row r="17" spans="1:6" x14ac:dyDescent="0.25">
      <c r="F17" s="1"/>
    </row>
    <row r="18" spans="1:6" x14ac:dyDescent="0.25">
      <c r="A18" s="2" t="s">
        <v>82</v>
      </c>
      <c r="B18" s="3" t="s">
        <v>19</v>
      </c>
      <c r="C18" s="3" t="s">
        <v>20</v>
      </c>
    </row>
    <row r="19" spans="1:6" x14ac:dyDescent="0.25">
      <c r="A19" s="2" t="s">
        <v>71</v>
      </c>
      <c r="B19" s="3">
        <v>1</v>
      </c>
      <c r="C19" s="3">
        <v>1</v>
      </c>
    </row>
    <row r="20" spans="1:6" x14ac:dyDescent="0.25">
      <c r="A20" s="2" t="s">
        <v>72</v>
      </c>
      <c r="B20" s="3">
        <f>COS(C2+C4+C7+C5)</f>
        <v>6.1257422745431001E-17</v>
      </c>
      <c r="C20" s="3">
        <f>COS(C4+C7)</f>
        <v>0.65079137345596849</v>
      </c>
    </row>
    <row r="21" spans="1:6" x14ac:dyDescent="0.25">
      <c r="A21" s="2" t="s">
        <v>73</v>
      </c>
      <c r="B21" s="3">
        <f>B20</f>
        <v>6.1257422745431001E-17</v>
      </c>
      <c r="C21" s="3">
        <f>C20</f>
        <v>0.65079137345596849</v>
      </c>
    </row>
    <row r="22" spans="1:6" x14ac:dyDescent="0.25">
      <c r="A22" s="2" t="s">
        <v>74</v>
      </c>
      <c r="B22" s="3">
        <v>1</v>
      </c>
      <c r="C22" s="3">
        <v>1</v>
      </c>
    </row>
    <row r="24" spans="1:6" x14ac:dyDescent="0.25">
      <c r="A24" s="2" t="s">
        <v>83</v>
      </c>
      <c r="B24" s="3">
        <f>B19*B22-B20*B21</f>
        <v>1</v>
      </c>
      <c r="C24" s="3">
        <f>C19*C22-C20*C21</f>
        <v>0.57647058823529407</v>
      </c>
    </row>
    <row r="26" spans="1:6" x14ac:dyDescent="0.25">
      <c r="A26" s="2" t="s">
        <v>19</v>
      </c>
    </row>
    <row r="27" spans="1:6" x14ac:dyDescent="0.25">
      <c r="A27" s="2" t="s">
        <v>92</v>
      </c>
      <c r="B27" s="3">
        <f>B16</f>
        <v>0.5</v>
      </c>
      <c r="C27" s="3">
        <f>C16</f>
        <v>0.5</v>
      </c>
    </row>
    <row r="28" spans="1:6" x14ac:dyDescent="0.25">
      <c r="A28" s="2" t="s">
        <v>93</v>
      </c>
      <c r="B28" s="3">
        <f>B16</f>
        <v>0.5</v>
      </c>
      <c r="C28" s="3">
        <f>C16</f>
        <v>0.5</v>
      </c>
    </row>
    <row r="29" spans="1:6" x14ac:dyDescent="0.25">
      <c r="A29" s="2" t="s">
        <v>94</v>
      </c>
      <c r="B29" s="3">
        <f>B27*B28+C27*C28</f>
        <v>0.5</v>
      </c>
    </row>
    <row r="31" spans="1:6" x14ac:dyDescent="0.25">
      <c r="A31" s="2" t="s">
        <v>84</v>
      </c>
      <c r="B31" s="3" t="s">
        <v>19</v>
      </c>
      <c r="C31" s="3" t="s">
        <v>20</v>
      </c>
    </row>
    <row r="32" spans="1:6" x14ac:dyDescent="0.25">
      <c r="A32" s="2" t="s">
        <v>71</v>
      </c>
      <c r="B32" s="3">
        <f>B22/B$24</f>
        <v>1</v>
      </c>
      <c r="C32" s="3">
        <f>C22/C$24</f>
        <v>1.7346938775510206</v>
      </c>
    </row>
    <row r="33" spans="1:3" x14ac:dyDescent="0.25">
      <c r="A33" s="2" t="s">
        <v>72</v>
      </c>
      <c r="B33" s="3">
        <f>B21/B$24</f>
        <v>6.1257422745431001E-17</v>
      </c>
      <c r="C33" s="3">
        <f>-C21/C$24</f>
        <v>-1.1289238110970883</v>
      </c>
    </row>
    <row r="34" spans="1:3" x14ac:dyDescent="0.25">
      <c r="A34" s="2" t="s">
        <v>73</v>
      </c>
      <c r="B34" s="3">
        <f>B20/B$24</f>
        <v>6.1257422745431001E-17</v>
      </c>
      <c r="C34" s="3">
        <f>-C20/C$24</f>
        <v>-1.1289238110970883</v>
      </c>
    </row>
    <row r="35" spans="1:3" x14ac:dyDescent="0.25">
      <c r="A35" s="2" t="s">
        <v>74</v>
      </c>
      <c r="B35" s="3">
        <f>B19/B$24</f>
        <v>1</v>
      </c>
      <c r="C35" s="3">
        <f>C19/C$24</f>
        <v>1.7346938775510206</v>
      </c>
    </row>
    <row r="37" spans="1:3" x14ac:dyDescent="0.25">
      <c r="A37" s="2" t="s">
        <v>83</v>
      </c>
      <c r="B37" s="3">
        <f>B32*B35-B33*B34</f>
        <v>1</v>
      </c>
      <c r="C37" s="3">
        <f>C32*C35-C33*C34</f>
        <v>1.7346938775510206</v>
      </c>
    </row>
    <row r="38" spans="1:3" x14ac:dyDescent="0.25">
      <c r="A38" s="2" t="s">
        <v>91</v>
      </c>
      <c r="B38" s="3">
        <f>B24*B37</f>
        <v>1</v>
      </c>
      <c r="C38" s="3">
        <f>C24*C37</f>
        <v>1</v>
      </c>
    </row>
    <row r="40" spans="1:3" x14ac:dyDescent="0.25">
      <c r="A40" s="2" t="s">
        <v>66</v>
      </c>
      <c r="B40" s="3">
        <f>COS(C2)</f>
        <v>0.89442719099991586</v>
      </c>
    </row>
    <row r="41" spans="1:3" x14ac:dyDescent="0.25">
      <c r="A41" s="2" t="s">
        <v>67</v>
      </c>
      <c r="B41" s="3">
        <f>COS(C2+C4+C7)</f>
        <v>0.24253562503633311</v>
      </c>
    </row>
    <row r="42" spans="1:3" x14ac:dyDescent="0.25">
      <c r="A42" s="2" t="s">
        <v>68</v>
      </c>
      <c r="B42" s="3">
        <f>COS(C4+C7+C5)</f>
        <v>0.44721359549995782</v>
      </c>
    </row>
    <row r="43" spans="1:3" x14ac:dyDescent="0.25">
      <c r="A43" s="2" t="s">
        <v>69</v>
      </c>
      <c r="B43" s="3">
        <f>COS(C5)</f>
        <v>0.97014250014533188</v>
      </c>
    </row>
    <row r="45" spans="1:3" x14ac:dyDescent="0.25">
      <c r="A45" s="2" t="s">
        <v>78</v>
      </c>
      <c r="B45" s="3">
        <f>1/B40</f>
        <v>1.1180339887498949</v>
      </c>
    </row>
    <row r="46" spans="1:3" x14ac:dyDescent="0.25">
      <c r="A46" s="2" t="s">
        <v>79</v>
      </c>
      <c r="B46" s="3">
        <f>1/B42</f>
        <v>2.2360679774997902</v>
      </c>
    </row>
    <row r="47" spans="1:3" x14ac:dyDescent="0.25">
      <c r="A47" s="2" t="s">
        <v>80</v>
      </c>
      <c r="B47" s="3">
        <f>1/B41</f>
        <v>4.1231056256176579</v>
      </c>
    </row>
    <row r="48" spans="1:3" x14ac:dyDescent="0.25">
      <c r="A48" s="2" t="s">
        <v>81</v>
      </c>
      <c r="B48" s="3">
        <f t="shared" ref="B48" si="5">1/B43</f>
        <v>1.0307764064044151</v>
      </c>
    </row>
    <row r="50" spans="1:3" x14ac:dyDescent="0.25">
      <c r="B50" s="3" t="s">
        <v>20</v>
      </c>
      <c r="C50" s="1" t="s">
        <v>19</v>
      </c>
    </row>
    <row r="51" spans="1:3" x14ac:dyDescent="0.25">
      <c r="A51" s="2" t="s">
        <v>71</v>
      </c>
      <c r="B51" s="3">
        <f>B40*B40*B$19+B40*B42*B$20+B42*B40*B$21+B42*B42*B$22</f>
        <v>0.99999999999999978</v>
      </c>
      <c r="C51" s="3">
        <f>B45*B45*C$19+B45*B46*C$20+B46*B45*C$21+B46*B46*C$22</f>
        <v>9.5039568672798467</v>
      </c>
    </row>
    <row r="52" spans="1:3" x14ac:dyDescent="0.25">
      <c r="A52" s="2" t="s">
        <v>72</v>
      </c>
      <c r="B52" s="3">
        <f>B40*B41*B$19+B40*B43*B$20+B42*B41*B$21+B42*B43*B$22</f>
        <v>0.65079137345596849</v>
      </c>
      <c r="C52" s="3">
        <f>B45*B47*C$19+B45*B48*C$20+B46*B47*C$21+B46*B48*C$22</f>
        <v>13.664658342969661</v>
      </c>
    </row>
    <row r="53" spans="1:3" x14ac:dyDescent="0.25">
      <c r="A53" s="2" t="s">
        <v>73</v>
      </c>
      <c r="B53" s="3">
        <f>B52</f>
        <v>0.65079137345596849</v>
      </c>
      <c r="C53" s="3">
        <f>C52</f>
        <v>13.664658342969661</v>
      </c>
    </row>
    <row r="54" spans="1:3" x14ac:dyDescent="0.25">
      <c r="A54" s="2" t="s">
        <v>74</v>
      </c>
      <c r="B54" s="3">
        <f>B41*B41*B$19+B41*B43*B$20+B43*B41*B$21+B43*B43*B$22</f>
        <v>1</v>
      </c>
      <c r="C54" s="3">
        <f>B47*B47*C$19+B47*B48*C$20+B48*B47*C$21+B48*B48*C$22</f>
        <v>23.594226674375705</v>
      </c>
    </row>
    <row r="56" spans="1:3" x14ac:dyDescent="0.25">
      <c r="A56" s="2" t="s">
        <v>83</v>
      </c>
      <c r="B56" s="3">
        <f>B51*B54-B52*B53</f>
        <v>0.57647058823529385</v>
      </c>
      <c r="C56" s="3">
        <f>C51*C54-C52*C53</f>
        <v>37.515624999999972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baseColWidth="10" defaultRowHeight="19" x14ac:dyDescent="0.25"/>
  <cols>
    <col min="1" max="1" width="28.33203125" style="2" customWidth="1"/>
    <col min="2" max="5" width="23.6640625" style="3" customWidth="1"/>
    <col min="6" max="6" width="23.6640625" style="5" customWidth="1"/>
    <col min="7" max="16384" width="10.83203125" style="1"/>
  </cols>
  <sheetData>
    <row r="1" spans="1:6" ht="19" customHeight="1" x14ac:dyDescent="0.25">
      <c r="B1" s="3" t="s">
        <v>36</v>
      </c>
      <c r="C1" s="3" t="s">
        <v>37</v>
      </c>
      <c r="D1" s="3" t="s">
        <v>34</v>
      </c>
      <c r="E1" s="3" t="s">
        <v>35</v>
      </c>
    </row>
    <row r="2" spans="1:6" ht="19" customHeight="1" x14ac:dyDescent="0.25">
      <c r="A2" s="2" t="s">
        <v>0</v>
      </c>
      <c r="B2" s="3">
        <f t="shared" ref="B2:B10" si="0">180/PI()*C2</f>
        <v>0</v>
      </c>
      <c r="C2" s="3">
        <f>ATAN(C15/B15)</f>
        <v>0</v>
      </c>
      <c r="D2" s="3">
        <f>COS(C2)</f>
        <v>1</v>
      </c>
      <c r="E2" s="3">
        <f>SIN(C2)</f>
        <v>0</v>
      </c>
    </row>
    <row r="3" spans="1:6" ht="19" customHeight="1" x14ac:dyDescent="0.25">
      <c r="A3" s="2" t="s">
        <v>1</v>
      </c>
      <c r="B3" s="3">
        <f t="shared" si="0"/>
        <v>45</v>
      </c>
      <c r="C3" s="3">
        <f>ATAN(C17/B17)</f>
        <v>0.78539816339744828</v>
      </c>
      <c r="D3" s="3">
        <f t="shared" ref="D3:D8" si="1">COS(C3)</f>
        <v>0.70710678118654757</v>
      </c>
      <c r="E3" s="3">
        <f t="shared" ref="E3:E8" si="2">SIN(C3)</f>
        <v>0.70710678118654746</v>
      </c>
    </row>
    <row r="4" spans="1:6" ht="19" customHeight="1" x14ac:dyDescent="0.25">
      <c r="A4" s="2" t="s">
        <v>2</v>
      </c>
      <c r="B4" s="3">
        <f t="shared" si="0"/>
        <v>45</v>
      </c>
      <c r="C4" s="3">
        <f>C3-C2</f>
        <v>0.78539816339744828</v>
      </c>
      <c r="D4" s="3">
        <f t="shared" si="1"/>
        <v>0.70710678118654757</v>
      </c>
      <c r="E4" s="3">
        <f t="shared" si="2"/>
        <v>0.70710678118654746</v>
      </c>
    </row>
    <row r="5" spans="1:6" ht="19" customHeight="1" x14ac:dyDescent="0.25">
      <c r="A5" s="2" t="s">
        <v>6</v>
      </c>
      <c r="B5" s="3">
        <f>180/PI()*C5</f>
        <v>90</v>
      </c>
      <c r="C5" s="3">
        <f>C4+C6</f>
        <v>1.5707963267948966</v>
      </c>
      <c r="D5" s="3">
        <f>COS(C5)</f>
        <v>6.1257422745431001E-17</v>
      </c>
      <c r="E5" s="3">
        <f>SIN(C5)</f>
        <v>1</v>
      </c>
    </row>
    <row r="6" spans="1:6" ht="19" customHeight="1" x14ac:dyDescent="0.25">
      <c r="A6" s="2" t="s">
        <v>5</v>
      </c>
      <c r="B6" s="3">
        <f>180/PI()*C6</f>
        <v>45</v>
      </c>
      <c r="C6" s="3">
        <f>C7-C8</f>
        <v>0.78539816339744828</v>
      </c>
      <c r="D6" s="3">
        <f>COS(C6)</f>
        <v>0.70710678118654757</v>
      </c>
      <c r="E6" s="3">
        <f>SIN(C6)</f>
        <v>0.70710678118654746</v>
      </c>
    </row>
    <row r="7" spans="1:6" ht="19" customHeight="1" x14ac:dyDescent="0.25">
      <c r="A7" s="2" t="s">
        <v>4</v>
      </c>
      <c r="B7" s="3">
        <f>180/PI()*C7</f>
        <v>45</v>
      </c>
      <c r="C7" s="3">
        <f>PI()/2-C3</f>
        <v>0.78539816339744828</v>
      </c>
      <c r="D7" s="3">
        <f>COS(C7)</f>
        <v>0.70710678118654757</v>
      </c>
      <c r="E7" s="3">
        <f>SIN(C7)</f>
        <v>0.70710678118654746</v>
      </c>
    </row>
    <row r="8" spans="1:6" ht="19" customHeight="1" x14ac:dyDescent="0.25">
      <c r="A8" s="2" t="s">
        <v>3</v>
      </c>
      <c r="B8" s="3">
        <f t="shared" si="0"/>
        <v>0</v>
      </c>
      <c r="C8" s="3">
        <f>ATAN(B16/C16)</f>
        <v>0</v>
      </c>
      <c r="D8" s="3">
        <f t="shared" si="1"/>
        <v>1</v>
      </c>
      <c r="E8" s="3">
        <f t="shared" si="2"/>
        <v>0</v>
      </c>
    </row>
    <row r="9" spans="1:6" ht="19" customHeight="1" x14ac:dyDescent="0.25">
      <c r="A9" s="2" t="s">
        <v>109</v>
      </c>
      <c r="B9" s="3">
        <f t="shared" si="0"/>
        <v>90</v>
      </c>
      <c r="C9" s="3">
        <f>C2+C4+C6+C8</f>
        <v>1.5707963267948966</v>
      </c>
      <c r="D9" s="3">
        <f t="shared" ref="D9:D10" si="3">COS(C9)</f>
        <v>6.1257422745431001E-17</v>
      </c>
      <c r="E9" s="3">
        <f t="shared" ref="E9:E10" si="4">SIN(C9)</f>
        <v>1</v>
      </c>
    </row>
    <row r="10" spans="1:6" ht="19" customHeight="1" x14ac:dyDescent="0.25">
      <c r="A10" s="2" t="s">
        <v>110</v>
      </c>
      <c r="B10" s="3">
        <f t="shared" si="0"/>
        <v>90</v>
      </c>
      <c r="C10" s="3">
        <f>C4+C6</f>
        <v>1.5707963267948966</v>
      </c>
      <c r="D10" s="3">
        <f t="shared" si="3"/>
        <v>6.1257422745431001E-17</v>
      </c>
      <c r="E10" s="3">
        <f t="shared" si="4"/>
        <v>1</v>
      </c>
    </row>
    <row r="11" spans="1:6" ht="19" customHeight="1" x14ac:dyDescent="0.25"/>
    <row r="12" spans="1:6" ht="19" customHeight="1" x14ac:dyDescent="0.25">
      <c r="B12" s="3" t="s">
        <v>12</v>
      </c>
      <c r="C12" s="3" t="s">
        <v>13</v>
      </c>
      <c r="D12" s="3" t="s">
        <v>14</v>
      </c>
      <c r="E12" s="3" t="s">
        <v>64</v>
      </c>
      <c r="F12" s="5" t="s">
        <v>97</v>
      </c>
    </row>
    <row r="13" spans="1:6" ht="19" customHeight="1" x14ac:dyDescent="0.25">
      <c r="A13" s="2" t="s">
        <v>98</v>
      </c>
      <c r="B13" s="6">
        <v>1</v>
      </c>
      <c r="C13" s="6">
        <v>0</v>
      </c>
      <c r="D13" s="3">
        <f>SQRT(E13)</f>
        <v>1</v>
      </c>
      <c r="E13" s="3">
        <f>POWER(B13,2)+POWER(C13,2)</f>
        <v>1</v>
      </c>
      <c r="F13" s="5">
        <f>1/D13</f>
        <v>1</v>
      </c>
    </row>
    <row r="14" spans="1:6" ht="19" customHeight="1" x14ac:dyDescent="0.25">
      <c r="A14" s="2" t="s">
        <v>99</v>
      </c>
      <c r="B14" s="6">
        <v>0</v>
      </c>
      <c r="C14" s="6">
        <v>1</v>
      </c>
      <c r="D14" s="3">
        <f t="shared" ref="D14:D19" si="5">SQRT(E14)</f>
        <v>1</v>
      </c>
      <c r="E14" s="3">
        <f t="shared" ref="E14:E17" si="6">POWER(B14,2)+POWER(C14,2)</f>
        <v>1</v>
      </c>
      <c r="F14" s="5">
        <f t="shared" ref="F14:F19" si="7">1/D14</f>
        <v>1</v>
      </c>
    </row>
    <row r="15" spans="1:6" ht="19" customHeight="1" x14ac:dyDescent="0.25">
      <c r="A15" s="2" t="s">
        <v>100</v>
      </c>
      <c r="B15" s="6">
        <v>2</v>
      </c>
      <c r="C15" s="6">
        <v>0</v>
      </c>
      <c r="D15" s="3">
        <f t="shared" si="5"/>
        <v>2</v>
      </c>
      <c r="E15" s="3">
        <f t="shared" si="6"/>
        <v>4</v>
      </c>
      <c r="F15" s="5">
        <f t="shared" si="7"/>
        <v>0.5</v>
      </c>
    </row>
    <row r="16" spans="1:6" ht="19" customHeight="1" x14ac:dyDescent="0.25">
      <c r="A16" s="2" t="s">
        <v>101</v>
      </c>
      <c r="B16" s="6">
        <v>0</v>
      </c>
      <c r="C16" s="6">
        <v>1</v>
      </c>
      <c r="D16" s="3">
        <f t="shared" si="5"/>
        <v>1</v>
      </c>
      <c r="E16" s="3">
        <f t="shared" si="6"/>
        <v>1</v>
      </c>
      <c r="F16" s="5">
        <f t="shared" si="7"/>
        <v>1</v>
      </c>
    </row>
    <row r="17" spans="1:6" ht="19" customHeight="1" x14ac:dyDescent="0.25">
      <c r="A17" s="2" t="s">
        <v>102</v>
      </c>
      <c r="B17" s="6">
        <v>0.5</v>
      </c>
      <c r="C17" s="6">
        <v>0.5</v>
      </c>
      <c r="D17" s="3">
        <f t="shared" si="5"/>
        <v>0.70710678118654757</v>
      </c>
      <c r="E17" s="3">
        <f t="shared" si="6"/>
        <v>0.5</v>
      </c>
      <c r="F17" s="5">
        <f t="shared" si="7"/>
        <v>1.4142135623730949</v>
      </c>
    </row>
    <row r="18" spans="1:6" ht="19" customHeight="1" x14ac:dyDescent="0.25">
      <c r="A18" s="2" t="s">
        <v>103</v>
      </c>
      <c r="B18" s="6">
        <v>1</v>
      </c>
      <c r="C18" s="6">
        <v>0</v>
      </c>
      <c r="D18" s="3">
        <f>SQRT(E18)</f>
        <v>1</v>
      </c>
      <c r="E18" s="3">
        <f>B18</f>
        <v>1</v>
      </c>
      <c r="F18" s="5">
        <f t="shared" si="7"/>
        <v>1</v>
      </c>
    </row>
    <row r="19" spans="1:6" ht="19" customHeight="1" x14ac:dyDescent="0.25">
      <c r="A19" s="2" t="s">
        <v>104</v>
      </c>
      <c r="B19" s="6">
        <v>0</v>
      </c>
      <c r="C19" s="6">
        <v>1</v>
      </c>
      <c r="D19" s="3">
        <f t="shared" si="5"/>
        <v>1</v>
      </c>
      <c r="E19" s="3">
        <f>C19</f>
        <v>1</v>
      </c>
      <c r="F19" s="5">
        <f t="shared" si="7"/>
        <v>1</v>
      </c>
    </row>
    <row r="20" spans="1:6" ht="19" customHeight="1" x14ac:dyDescent="0.25"/>
    <row r="21" spans="1:6" ht="19" customHeight="1" x14ac:dyDescent="0.25">
      <c r="B21" s="3" t="s">
        <v>19</v>
      </c>
      <c r="C21" s="3" t="s">
        <v>20</v>
      </c>
    </row>
    <row r="22" spans="1:6" ht="19" customHeight="1" x14ac:dyDescent="0.25">
      <c r="A22" s="2" t="s">
        <v>111</v>
      </c>
      <c r="B22" s="3">
        <f>D13</f>
        <v>1</v>
      </c>
      <c r="C22" s="3">
        <f>D18</f>
        <v>1</v>
      </c>
    </row>
    <row r="23" spans="1:6" ht="19" customHeight="1" x14ac:dyDescent="0.25">
      <c r="A23" s="2" t="s">
        <v>112</v>
      </c>
      <c r="B23" s="3">
        <f>D13*D14*D9</f>
        <v>6.1257422745431001E-17</v>
      </c>
      <c r="C23" s="3">
        <f>D18*D19*D10</f>
        <v>6.1257422745431001E-17</v>
      </c>
    </row>
    <row r="24" spans="1:6" ht="19" customHeight="1" x14ac:dyDescent="0.25">
      <c r="A24" s="2" t="s">
        <v>113</v>
      </c>
      <c r="B24" s="3">
        <f>B23</f>
        <v>6.1257422745431001E-17</v>
      </c>
      <c r="C24" s="3">
        <f>C23</f>
        <v>6.1257422745431001E-17</v>
      </c>
    </row>
    <row r="25" spans="1:6" ht="19" customHeight="1" x14ac:dyDescent="0.25">
      <c r="A25" s="2" t="s">
        <v>114</v>
      </c>
      <c r="B25" s="3">
        <f>D14</f>
        <v>1</v>
      </c>
      <c r="C25" s="3">
        <f>D19</f>
        <v>1</v>
      </c>
    </row>
    <row r="26" spans="1:6" ht="19" customHeight="1" x14ac:dyDescent="0.25">
      <c r="A26" s="2" t="s">
        <v>119</v>
      </c>
      <c r="B26" s="3">
        <f>B22*B25-B23*B24</f>
        <v>1</v>
      </c>
      <c r="C26" s="3">
        <f>C22*C25-C23*C24</f>
        <v>1</v>
      </c>
    </row>
    <row r="27" spans="1:6" ht="19" customHeight="1" x14ac:dyDescent="0.25">
      <c r="A27" s="2" t="s">
        <v>115</v>
      </c>
      <c r="B27" s="3">
        <f>B25/B26</f>
        <v>1</v>
      </c>
      <c r="C27" s="3">
        <f>C25/C26</f>
        <v>1</v>
      </c>
    </row>
    <row r="28" spans="1:6" ht="19" customHeight="1" x14ac:dyDescent="0.25">
      <c r="A28" s="2" t="s">
        <v>116</v>
      </c>
      <c r="B28" s="3">
        <f>-B23/B26</f>
        <v>-6.1257422745431001E-17</v>
      </c>
      <c r="C28" s="3">
        <f>-C23/C26</f>
        <v>-6.1257422745431001E-17</v>
      </c>
    </row>
    <row r="29" spans="1:6" ht="19" customHeight="1" x14ac:dyDescent="0.25">
      <c r="A29" s="2" t="s">
        <v>117</v>
      </c>
      <c r="B29" s="3">
        <f>-B24/B26</f>
        <v>-6.1257422745431001E-17</v>
      </c>
      <c r="C29" s="3">
        <f>-C24/C26</f>
        <v>-6.1257422745431001E-17</v>
      </c>
    </row>
    <row r="30" spans="1:6" ht="19" customHeight="1" x14ac:dyDescent="0.25">
      <c r="A30" s="2" t="s">
        <v>118</v>
      </c>
      <c r="B30" s="3">
        <f>B22/B26</f>
        <v>1</v>
      </c>
      <c r="C30" s="3">
        <f>C22/C26</f>
        <v>1</v>
      </c>
    </row>
    <row r="31" spans="1:6" ht="19" customHeight="1" x14ac:dyDescent="0.25">
      <c r="A31" s="2" t="s">
        <v>120</v>
      </c>
      <c r="B31" s="3">
        <f>B27*B30-B28*B29</f>
        <v>1</v>
      </c>
      <c r="C31" s="3">
        <f>C27*C30-C28*C29</f>
        <v>1</v>
      </c>
    </row>
    <row r="32" spans="1:6" ht="19" customHeight="1" x14ac:dyDescent="0.25">
      <c r="A32" s="2" t="s">
        <v>122</v>
      </c>
      <c r="B32" s="3">
        <f>B26*B31</f>
        <v>1</v>
      </c>
      <c r="C32" s="3">
        <f>C26*C31</f>
        <v>1</v>
      </c>
    </row>
    <row r="33" spans="1:4" ht="19" customHeight="1" x14ac:dyDescent="0.25"/>
    <row r="34" spans="1:4" ht="19" customHeight="1" x14ac:dyDescent="0.25">
      <c r="A34" s="2" t="s">
        <v>105</v>
      </c>
      <c r="B34" s="3">
        <f>D15/D13*D2</f>
        <v>2</v>
      </c>
    </row>
    <row r="35" spans="1:4" ht="19" customHeight="1" x14ac:dyDescent="0.25">
      <c r="A35" s="2" t="s">
        <v>106</v>
      </c>
      <c r="B35" s="3">
        <f>D15/D14*E2</f>
        <v>0</v>
      </c>
    </row>
    <row r="36" spans="1:4" ht="19" customHeight="1" x14ac:dyDescent="0.25">
      <c r="A36" s="2" t="s">
        <v>107</v>
      </c>
      <c r="B36" s="3">
        <f>D16/D13*E8</f>
        <v>0</v>
      </c>
    </row>
    <row r="37" spans="1:4" ht="19" customHeight="1" x14ac:dyDescent="0.25">
      <c r="A37" s="2" t="s">
        <v>108</v>
      </c>
      <c r="B37" s="3">
        <f>D16/D14*D8</f>
        <v>1</v>
      </c>
    </row>
    <row r="38" spans="1:4" ht="19" customHeight="1" x14ac:dyDescent="0.25">
      <c r="D38" s="3" t="s">
        <v>83</v>
      </c>
    </row>
    <row r="39" spans="1:4" ht="19" customHeight="1" x14ac:dyDescent="0.25">
      <c r="A39" s="2" t="s">
        <v>121</v>
      </c>
      <c r="B39" s="3">
        <f>B34</f>
        <v>2</v>
      </c>
      <c r="C39" s="3">
        <f>B36</f>
        <v>0</v>
      </c>
      <c r="D39" s="3">
        <f>B39*C40-B40*C39</f>
        <v>2</v>
      </c>
    </row>
    <row r="40" spans="1:4" ht="19" customHeight="1" x14ac:dyDescent="0.25">
      <c r="B40" s="3">
        <f>B35</f>
        <v>0</v>
      </c>
      <c r="C40" s="3">
        <f>B37</f>
        <v>1</v>
      </c>
    </row>
    <row r="41" spans="1:4" ht="19" customHeight="1" x14ac:dyDescent="0.25">
      <c r="A41" s="2" t="s">
        <v>123</v>
      </c>
      <c r="B41" s="3">
        <f>C40/D39</f>
        <v>0.5</v>
      </c>
      <c r="C41" s="3">
        <f>-C39/D39</f>
        <v>0</v>
      </c>
      <c r="D41" s="3">
        <f>B41*C42-B42*C41</f>
        <v>0.5</v>
      </c>
    </row>
    <row r="42" spans="1:4" ht="19" customHeight="1" x14ac:dyDescent="0.25">
      <c r="B42" s="3">
        <f>-B40/D39</f>
        <v>0</v>
      </c>
      <c r="C42" s="3">
        <f>B39/D39</f>
        <v>1</v>
      </c>
    </row>
    <row r="43" spans="1:4" ht="19" customHeight="1" x14ac:dyDescent="0.25">
      <c r="A43" s="2" t="s">
        <v>124</v>
      </c>
      <c r="B43" s="3">
        <f>B39</f>
        <v>2</v>
      </c>
      <c r="C43" s="3">
        <f>B40</f>
        <v>0</v>
      </c>
      <c r="D43" s="3">
        <f>B43*C44-B44*C43</f>
        <v>2</v>
      </c>
    </row>
    <row r="44" spans="1:4" ht="19" customHeight="1" x14ac:dyDescent="0.25">
      <c r="B44" s="3">
        <f>C39</f>
        <v>0</v>
      </c>
      <c r="C44" s="3">
        <f>C40</f>
        <v>1</v>
      </c>
    </row>
    <row r="45" spans="1:4" ht="19" customHeight="1" x14ac:dyDescent="0.25">
      <c r="A45" s="2" t="s">
        <v>125</v>
      </c>
      <c r="B45" s="3">
        <f>C44/D43</f>
        <v>0.5</v>
      </c>
      <c r="C45" s="3">
        <f>-C43/D43</f>
        <v>0</v>
      </c>
      <c r="D45" s="3">
        <f>B45*C46-B46*C45</f>
        <v>0.5</v>
      </c>
    </row>
    <row r="46" spans="1:4" ht="19" customHeight="1" x14ac:dyDescent="0.25">
      <c r="B46" s="3">
        <f>-B44/D43</f>
        <v>0</v>
      </c>
      <c r="C46" s="3">
        <f>B43/D43</f>
        <v>1</v>
      </c>
    </row>
    <row r="47" spans="1:4" ht="19" customHeight="1" x14ac:dyDescent="0.25">
      <c r="A47" s="2" t="s">
        <v>126</v>
      </c>
    </row>
    <row r="48" spans="1:4" ht="19" customHeight="1" x14ac:dyDescent="0.25">
      <c r="A48" s="2" t="s">
        <v>121</v>
      </c>
      <c r="B48" s="3">
        <f>B39*B$17+C39*C$17</f>
        <v>1</v>
      </c>
      <c r="C48" s="3">
        <f>B40*B$17+C40*C$17</f>
        <v>0.5</v>
      </c>
    </row>
    <row r="49" spans="1:4" ht="19" customHeight="1" x14ac:dyDescent="0.25">
      <c r="A49" s="2" t="s">
        <v>123</v>
      </c>
      <c r="B49" s="3">
        <f>B41*B$17+C41*C$17</f>
        <v>0.25</v>
      </c>
      <c r="C49" s="3">
        <f>B42*B$17+C42*C$17</f>
        <v>0.5</v>
      </c>
      <c r="D49" s="3" t="s">
        <v>127</v>
      </c>
    </row>
    <row r="50" spans="1:4" ht="19" customHeight="1" x14ac:dyDescent="0.25">
      <c r="A50" s="2" t="s">
        <v>124</v>
      </c>
      <c r="B50" s="3">
        <f>B43*B$17+C43*C$17</f>
        <v>1</v>
      </c>
      <c r="C50" s="3">
        <f>B44*B$17+C44*C$17</f>
        <v>0.5</v>
      </c>
    </row>
    <row r="51" spans="1:4" ht="19" customHeight="1" x14ac:dyDescent="0.25">
      <c r="A51" s="2" t="s">
        <v>125</v>
      </c>
      <c r="B51" s="3">
        <f>B45*B$17+C45*C$17</f>
        <v>0.25</v>
      </c>
      <c r="C51" s="3">
        <f>B46*B$17+C46*C$17</f>
        <v>0.5</v>
      </c>
    </row>
    <row r="52" spans="1:4" ht="19" customHeight="1" x14ac:dyDescent="0.25"/>
    <row r="53" spans="1:4" ht="1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cp:lastPrinted>2020-09-03T17:45:00Z</cp:lastPrinted>
  <dcterms:created xsi:type="dcterms:W3CDTF">2020-09-03T06:01:59Z</dcterms:created>
  <dcterms:modified xsi:type="dcterms:W3CDTF">2026-04-19T12:22:48Z</dcterms:modified>
</cp:coreProperties>
</file>